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gould/Documents/Hospitality and Holdings/Gould Capital/GC CAPITAL DESK/JR Patel/"/>
    </mc:Choice>
  </mc:AlternateContent>
  <xr:revisionPtr revIDLastSave="0" documentId="8_{D3B6A983-F134-EA48-B8E2-3CE1F8579E27}" xr6:coauthVersionLast="47" xr6:coauthVersionMax="47" xr10:uidLastSave="{00000000-0000-0000-0000-000000000000}"/>
  <bookViews>
    <workbookView xWindow="0" yWindow="500" windowWidth="35840" windowHeight="21120" activeTab="4" xr2:uid="{AB960F94-6B6C-4768-BBA9-57B51699E289}"/>
  </bookViews>
  <sheets>
    <sheet name="1 - Source &amp; Uses" sheetId="1" r:id="rId1"/>
    <sheet name="2 - Construction Budget" sheetId="2" r:id="rId2"/>
    <sheet name="3 - MAR  - Valuation" sheetId="5" r:id="rId3"/>
    <sheet name="4 - MAR - 5 year CF 2027-2031" sheetId="4" r:id="rId4"/>
    <sheet name="5 - MAR - Assumptions" sheetId="3" r:id="rId5"/>
  </sheets>
  <externalReferences>
    <externalReference r:id="rId6"/>
    <externalReference r:id="rId7"/>
  </externalReferences>
  <definedNames>
    <definedName name="_">#REF!</definedName>
    <definedName name="_____no3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no3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no3" localSheetId="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no3" localSheetId="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no3" localSheetId="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_no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mtb3" localSheetId="0" hidden="1">{#N/A,#N/A,FALSE,"１";#N/A,#N/A,FALSE,"２";#N/A,#N/A,FALSE,"３";#N/A,#N/A,FALSE,"４"}</definedName>
    <definedName name="____mtb3" localSheetId="1" hidden="1">{#N/A,#N/A,FALSE,"１";#N/A,#N/A,FALSE,"２";#N/A,#N/A,FALSE,"３";#N/A,#N/A,FALSE,"４"}</definedName>
    <definedName name="____mtb3" localSheetId="2" hidden="1">{#N/A,#N/A,FALSE,"１";#N/A,#N/A,FALSE,"２";#N/A,#N/A,FALSE,"３";#N/A,#N/A,FALSE,"４"}</definedName>
    <definedName name="____mtb3" localSheetId="3" hidden="1">{#N/A,#N/A,FALSE,"１";#N/A,#N/A,FALSE,"２";#N/A,#N/A,FALSE,"３";#N/A,#N/A,FALSE,"４"}</definedName>
    <definedName name="____mtb3" localSheetId="4" hidden="1">{#N/A,#N/A,FALSE,"１";#N/A,#N/A,FALSE,"２";#N/A,#N/A,FALSE,"３";#N/A,#N/A,FALSE,"４"}</definedName>
    <definedName name="____mtb3" hidden="1">{#N/A,#N/A,FALSE,"１";#N/A,#N/A,FALSE,"２";#N/A,#N/A,FALSE,"３";#N/A,#N/A,FALSE,"４"}</definedName>
    <definedName name="____no3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no3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no3" localSheetId="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no3" localSheetId="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no3" localSheetId="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no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_wrn1" localSheetId="0" hidden="1">{"schedule1",#N/A,FALSE,"Sheet1";"schedule2",#N/A,FALSE,"Sheet1";"schedule3",#N/A,FALSE,"Sheet1";"schedule4",#N/A,FALSE,"Sheet1";"schedule5",#N/A,FALSE,"Sheet1";"schedule6",#N/A,FALSE,"Sheet1"}</definedName>
    <definedName name="____wrn1" localSheetId="1" hidden="1">{"schedule1",#N/A,FALSE,"Sheet1";"schedule2",#N/A,FALSE,"Sheet1";"schedule3",#N/A,FALSE,"Sheet1";"schedule4",#N/A,FALSE,"Sheet1";"schedule5",#N/A,FALSE,"Sheet1";"schedule6",#N/A,FALSE,"Sheet1"}</definedName>
    <definedName name="____wrn1" localSheetId="2" hidden="1">{"schedule1",#N/A,FALSE,"Sheet1";"schedule2",#N/A,FALSE,"Sheet1";"schedule3",#N/A,FALSE,"Sheet1";"schedule4",#N/A,FALSE,"Sheet1";"schedule5",#N/A,FALSE,"Sheet1";"schedule6",#N/A,FALSE,"Sheet1"}</definedName>
    <definedName name="____wrn1" localSheetId="3" hidden="1">{"schedule1",#N/A,FALSE,"Sheet1";"schedule2",#N/A,FALSE,"Sheet1";"schedule3",#N/A,FALSE,"Sheet1";"schedule4",#N/A,FALSE,"Sheet1";"schedule5",#N/A,FALSE,"Sheet1";"schedule6",#N/A,FALSE,"Sheet1"}</definedName>
    <definedName name="____wrn1" localSheetId="4" hidden="1">{"schedule1",#N/A,FALSE,"Sheet1";"schedule2",#N/A,FALSE,"Sheet1";"schedule3",#N/A,FALSE,"Sheet1";"schedule4",#N/A,FALSE,"Sheet1";"schedule5",#N/A,FALSE,"Sheet1";"schedule6",#N/A,FALSE,"Sheet1"}</definedName>
    <definedName name="____wrn1" hidden="1">{"schedule1",#N/A,FALSE,"Sheet1";"schedule2",#N/A,FALSE,"Sheet1";"schedule3",#N/A,FALSE,"Sheet1";"schedule4",#N/A,FALSE,"Sheet1";"schedule5",#N/A,FALSE,"Sheet1";"schedule6",#N/A,FALSE,"Sheet1"}</definedName>
    <definedName name="___no3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no3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no3" localSheetId="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no3" localSheetId="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no3" localSheetId="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_no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_123Graph_A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FDS_HYPERLINK_TOGGLE_STATE__" hidden="1">"ON"</definedName>
    <definedName name="__Msg1">#REF!</definedName>
    <definedName name="_1">#REF!</definedName>
    <definedName name="_2">#REF!</definedName>
    <definedName name="_3">#REF!</definedName>
    <definedName name="_3GOTO_G44">#REF!</definedName>
    <definedName name="_4_0_S" hidden="1">#REF!</definedName>
    <definedName name="_bdm.8B14DE2DABC84DC5BF652222F70FA3D6.edm" hidden="1">#REF!</definedName>
    <definedName name="_Fill" hidden="1">#REF!</definedName>
    <definedName name="_xlnm._FilterDatabase" localSheetId="0" hidden="1">'1 - Source &amp; Uses'!$B$14:$E$372</definedName>
    <definedName name="_Key1" hidden="1">#REF!</definedName>
    <definedName name="_Key12" hidden="1">#REF!</definedName>
    <definedName name="_Key2" hidden="1">#REF!</definedName>
    <definedName name="_Msg1">#REF!</definedName>
    <definedName name="_no3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no3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no3" localSheetId="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no3" localSheetId="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no3" localSheetId="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no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Table2_In1" hidden="1">#REF!</definedName>
    <definedName name="_Table2_In2" hidden="1">#REF!</definedName>
    <definedName name="_Table2_Out" hidden="1">#REF!</definedName>
    <definedName name="\0" localSheetId="0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P" localSheetId="0">#REF!</definedName>
    <definedName name="\P">#REF!</definedName>
    <definedName name="aa" localSheetId="0" hidden="1">{"CA Summary",#N/A,FALSE,"COMMON AREA EXPENSE SUMMARY";"CA Mainten",#N/A,FALSE,"COMMON AREA MAINTENANCE"}</definedName>
    <definedName name="aa" localSheetId="1" hidden="1">{"CA Summary",#N/A,FALSE,"COMMON AREA EXPENSE SUMMARY";"CA Mainten",#N/A,FALSE,"COMMON AREA MAINTENANCE"}</definedName>
    <definedName name="aa" localSheetId="2" hidden="1">{"CA Summary",#N/A,FALSE,"COMMON AREA EXPENSE SUMMARY";"CA Mainten",#N/A,FALSE,"COMMON AREA MAINTENANCE"}</definedName>
    <definedName name="aa" localSheetId="3" hidden="1">{"CA Summary",#N/A,FALSE,"COMMON AREA EXPENSE SUMMARY";"CA Mainten",#N/A,FALSE,"COMMON AREA MAINTENANCE"}</definedName>
    <definedName name="aa" localSheetId="4" hidden="1">{"CA Summary",#N/A,FALSE,"COMMON AREA EXPENSE SUMMARY";"CA Mainten",#N/A,FALSE,"COMMON AREA MAINTENANCE"}</definedName>
    <definedName name="aa" hidden="1">{"CA Summary",#N/A,FALSE,"COMMON AREA EXPENSE SUMMARY";"CA Mainten",#N/A,FALSE,"COMMON AREA MAINTENANCE"}</definedName>
    <definedName name="aaaaaaa" localSheetId="0" hidden="1">{"Outflow 1",#N/A,FALSE,"Outflows-Inflows";"Outflow 2",#N/A,FALSE,"Outflows-Inflows";"Inflow 1",#N/A,FALSE,"Outflows-Inflows";"Inflow 2",#N/A,FALSE,"Outflows-Inflows"}</definedName>
    <definedName name="aaaaaaa" localSheetId="1" hidden="1">{"Outflow 1",#N/A,FALSE,"Outflows-Inflows";"Outflow 2",#N/A,FALSE,"Outflows-Inflows";"Inflow 1",#N/A,FALSE,"Outflows-Inflows";"Inflow 2",#N/A,FALSE,"Outflows-Inflows"}</definedName>
    <definedName name="aaaaaaa" localSheetId="2" hidden="1">{"Outflow 1",#N/A,FALSE,"Outflows-Inflows";"Outflow 2",#N/A,FALSE,"Outflows-Inflows";"Inflow 1",#N/A,FALSE,"Outflows-Inflows";"Inflow 2",#N/A,FALSE,"Outflows-Inflows"}</definedName>
    <definedName name="aaaaaaa" localSheetId="3" hidden="1">{"Outflow 1",#N/A,FALSE,"Outflows-Inflows";"Outflow 2",#N/A,FALSE,"Outflows-Inflows";"Inflow 1",#N/A,FALSE,"Outflows-Inflows";"Inflow 2",#N/A,FALSE,"Outflows-Inflows"}</definedName>
    <definedName name="aaaaaaa" localSheetId="4" hidden="1">{"Outflow 1",#N/A,FALSE,"Outflows-Inflows";"Outflow 2",#N/A,FALSE,"Outflows-Inflows";"Inflow 1",#N/A,FALSE,"Outflows-Inflows";"Inflow 2",#N/A,FALSE,"Outflows-Inflows"}</definedName>
    <definedName name="aaaaaaa" hidden="1">{"Outflow 1",#N/A,FALSE,"Outflows-Inflows";"Outflow 2",#N/A,FALSE,"Outflows-Inflows";"Inflow 1",#N/A,FALSE,"Outflows-Inflows";"Inflow 2",#N/A,FALSE,"Outflows-Inflows"}</definedName>
    <definedName name="aasdfa" localSheetId="0" hidden="1">{"rtn",#N/A,FALSE,"RTN";"tables",#N/A,FALSE,"RTN";"cf",#N/A,FALSE,"CF";"stats",#N/A,FALSE,"Stats";"prop",#N/A,FALSE,"Prop"}</definedName>
    <definedName name="aasdfa" localSheetId="1" hidden="1">{"rtn",#N/A,FALSE,"RTN";"tables",#N/A,FALSE,"RTN";"cf",#N/A,FALSE,"CF";"stats",#N/A,FALSE,"Stats";"prop",#N/A,FALSE,"Prop"}</definedName>
    <definedName name="aasdfa" localSheetId="2" hidden="1">{"rtn",#N/A,FALSE,"RTN";"tables",#N/A,FALSE,"RTN";"cf",#N/A,FALSE,"CF";"stats",#N/A,FALSE,"Stats";"prop",#N/A,FALSE,"Prop"}</definedName>
    <definedName name="aasdfa" localSheetId="3" hidden="1">{"rtn",#N/A,FALSE,"RTN";"tables",#N/A,FALSE,"RTN";"cf",#N/A,FALSE,"CF";"stats",#N/A,FALSE,"Stats";"prop",#N/A,FALSE,"Prop"}</definedName>
    <definedName name="aasdfa" localSheetId="4" hidden="1">{"rtn",#N/A,FALSE,"RTN";"tables",#N/A,FALSE,"RTN";"cf",#N/A,FALSE,"CF";"stats",#N/A,FALSE,"Stats";"prop",#N/A,FALSE,"Prop"}</definedName>
    <definedName name="aasdfa" hidden="1">{"rtn",#N/A,FALSE,"RTN";"tables",#N/A,FALSE,"RTN";"cf",#N/A,FALSE,"CF";"stats",#N/A,FALSE,"Stats";"prop",#N/A,FALSE,"Prop"}</definedName>
    <definedName name="ab" localSheetId="0" hidden="1">{#N/A,#N/A,TRUE,"Ericsson Stadium PCD ";#N/A,#N/A,TRUE,"Ericsson Stadium IOR"}</definedName>
    <definedName name="ab" localSheetId="1" hidden="1">{#N/A,#N/A,TRUE,"Ericsson Stadium PCD ";#N/A,#N/A,TRUE,"Ericsson Stadium IOR"}</definedName>
    <definedName name="ab" localSheetId="2" hidden="1">{#N/A,#N/A,TRUE,"Ericsson Stadium PCD ";#N/A,#N/A,TRUE,"Ericsson Stadium IOR"}</definedName>
    <definedName name="ab" localSheetId="3" hidden="1">{#N/A,#N/A,TRUE,"Ericsson Stadium PCD ";#N/A,#N/A,TRUE,"Ericsson Stadium IOR"}</definedName>
    <definedName name="ab" localSheetId="4" hidden="1">{#N/A,#N/A,TRUE,"Ericsson Stadium PCD ";#N/A,#N/A,TRUE,"Ericsson Stadium IOR"}</definedName>
    <definedName name="ab" hidden="1">{#N/A,#N/A,TRUE,"Ericsson Stadium PCD ";#N/A,#N/A,TRUE,"Ericsson Stadium IOR"}</definedName>
    <definedName name="ab_condo" localSheetId="0" hidden="1">{#N/A,#N/A,TRUE,"Ericsson Stadium PCD ";#N/A,#N/A,TRUE,"Ericsson Stadium IOR"}</definedName>
    <definedName name="ab_condo" localSheetId="1" hidden="1">{#N/A,#N/A,TRUE,"Ericsson Stadium PCD ";#N/A,#N/A,TRUE,"Ericsson Stadium IOR"}</definedName>
    <definedName name="ab_condo" localSheetId="2" hidden="1">{#N/A,#N/A,TRUE,"Ericsson Stadium PCD ";#N/A,#N/A,TRUE,"Ericsson Stadium IOR"}</definedName>
    <definedName name="ab_condo" localSheetId="3" hidden="1">{#N/A,#N/A,TRUE,"Ericsson Stadium PCD ";#N/A,#N/A,TRUE,"Ericsson Stadium IOR"}</definedName>
    <definedName name="ab_condo" localSheetId="4" hidden="1">{#N/A,#N/A,TRUE,"Ericsson Stadium PCD ";#N/A,#N/A,TRUE,"Ericsson Stadium IOR"}</definedName>
    <definedName name="ab_condo" hidden="1">{#N/A,#N/A,TRUE,"Ericsson Stadium PCD ";#N/A,#N/A,TRUE,"Ericsson Stadium IOR"}</definedName>
    <definedName name="Access_Button" hidden="1">"ACQMODEL_Sheet1_List"</definedName>
    <definedName name="AccessDatabase" hidden="1">"L:\RDCUSER\MECH\TEMPLATE\ACQMODEL.mdb"</definedName>
    <definedName name="ACCOUNTING">#REF!</definedName>
    <definedName name="AcousticCost">#REF!</definedName>
    <definedName name="AcousticDesc">#REF!</definedName>
    <definedName name="AcousticsSub">#REF!</definedName>
    <definedName name="AD" localSheetId="0" hidden="1">{"CA Summary",#N/A,FALSE,"COMMON AREA EXPENSE SUMMARY";"CA Mainten",#N/A,FALSE,"COMMON AREA MAINTENANCE"}</definedName>
    <definedName name="AD" localSheetId="1" hidden="1">{"CA Summary",#N/A,FALSE,"COMMON AREA EXPENSE SUMMARY";"CA Mainten",#N/A,FALSE,"COMMON AREA MAINTENANCE"}</definedName>
    <definedName name="AD" localSheetId="2" hidden="1">{"CA Summary",#N/A,FALSE,"COMMON AREA EXPENSE SUMMARY";"CA Mainten",#N/A,FALSE,"COMMON AREA MAINTENANCE"}</definedName>
    <definedName name="AD" localSheetId="3" hidden="1">{"CA Summary",#N/A,FALSE,"COMMON AREA EXPENSE SUMMARY";"CA Mainten",#N/A,FALSE,"COMMON AREA MAINTENANCE"}</definedName>
    <definedName name="AD" localSheetId="4" hidden="1">{"CA Summary",#N/A,FALSE,"COMMON AREA EXPENSE SUMMARY";"CA Mainten",#N/A,FALSE,"COMMON AREA MAINTENANCE"}</definedName>
    <definedName name="AD" hidden="1">{"CA Summary",#N/A,FALSE,"COMMON AREA EXPENSE SUMMARY";"CA Mainten",#N/A,FALSE,"COMMON AREA MAINTENANCE"}</definedName>
    <definedName name="addfer">#REF!</definedName>
    <definedName name="address">#REF!</definedName>
    <definedName name="address2">#REF!</definedName>
    <definedName name="adfa" localSheetId="0" hidden="1">{"cap_structure",#N/A,FALSE,"Graph-Mkt Cap";"price",#N/A,FALSE,"Graph-Price";"ebit",#N/A,FALSE,"Graph-EBITDA";"ebitda",#N/A,FALSE,"Graph-EBITDA"}</definedName>
    <definedName name="adfa" localSheetId="1" hidden="1">{"cap_structure",#N/A,FALSE,"Graph-Mkt Cap";"price",#N/A,FALSE,"Graph-Price";"ebit",#N/A,FALSE,"Graph-EBITDA";"ebitda",#N/A,FALSE,"Graph-EBITDA"}</definedName>
    <definedName name="adfa" localSheetId="2" hidden="1">{"cap_structure",#N/A,FALSE,"Graph-Mkt Cap";"price",#N/A,FALSE,"Graph-Price";"ebit",#N/A,FALSE,"Graph-EBITDA";"ebitda",#N/A,FALSE,"Graph-EBITDA"}</definedName>
    <definedName name="adfa" localSheetId="3" hidden="1">{"cap_structure",#N/A,FALSE,"Graph-Mkt Cap";"price",#N/A,FALSE,"Graph-Price";"ebit",#N/A,FALSE,"Graph-EBITDA";"ebitda",#N/A,FALSE,"Graph-EBITDA"}</definedName>
    <definedName name="adfa" localSheetId="4" hidden="1">{"cap_structure",#N/A,FALSE,"Graph-Mkt Cap";"price",#N/A,FALSE,"Graph-Price";"ebit",#N/A,FALSE,"Graph-EBITDA";"ebitda",#N/A,FALSE,"Graph-EBITDA"}</definedName>
    <definedName name="adfa" hidden="1">{"cap_structure",#N/A,FALSE,"Graph-Mkt Cap";"price",#N/A,FALSE,"Graph-Price";"ebit",#N/A,FALSE,"Graph-EBITDA";"ebitda",#N/A,FALSE,"Graph-EBITDA"}</definedName>
    <definedName name="ADFWAE" localSheetId="0" hidden="1">{"summary1",#N/A,TRUE,"Comps";"summary2",#N/A,TRUE,"Comps";"summary3",#N/A,TRUE,"Comps"}</definedName>
    <definedName name="ADFWAE" localSheetId="1" hidden="1">{"summary1",#N/A,TRUE,"Comps";"summary2",#N/A,TRUE,"Comps";"summary3",#N/A,TRUE,"Comps"}</definedName>
    <definedName name="ADFWAE" localSheetId="2" hidden="1">{"summary1",#N/A,TRUE,"Comps";"summary2",#N/A,TRUE,"Comps";"summary3",#N/A,TRUE,"Comps"}</definedName>
    <definedName name="ADFWAE" localSheetId="3" hidden="1">{"summary1",#N/A,TRUE,"Comps";"summary2",#N/A,TRUE,"Comps";"summary3",#N/A,TRUE,"Comps"}</definedName>
    <definedName name="ADFWAE" localSheetId="4" hidden="1">{"summary1",#N/A,TRUE,"Comps";"summary2",#N/A,TRUE,"Comps";"summary3",#N/A,TRUE,"Comps"}</definedName>
    <definedName name="ADFWAE" hidden="1">{"summary1",#N/A,TRUE,"Comps";"summary2",#N/A,TRUE,"Comps";"summary3",#N/A,TRUE,"Comps"}</definedName>
    <definedName name="adgad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gad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gad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gad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gad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ga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s" localSheetId="0" hidden="1">{"inputs raw data",#N/A,TRUE,"INPUT"}</definedName>
    <definedName name="ads" localSheetId="1" hidden="1">{"inputs raw data",#N/A,TRUE,"INPUT"}</definedName>
    <definedName name="ads" localSheetId="2" hidden="1">{"inputs raw data",#N/A,TRUE,"INPUT"}</definedName>
    <definedName name="ads" localSheetId="3" hidden="1">{"inputs raw data",#N/A,TRUE,"INPUT"}</definedName>
    <definedName name="ads" localSheetId="4" hidden="1">{"inputs raw data",#N/A,TRUE,"INPUT"}</definedName>
    <definedName name="ads" hidden="1">{"inputs raw data",#N/A,TRUE,"INPUT"}</definedName>
    <definedName name="ADSFA" localSheetId="0" hidden="1">{"inputs raw data",#N/A,TRUE,"INPUT"}</definedName>
    <definedName name="ADSFA" localSheetId="1" hidden="1">{"inputs raw data",#N/A,TRUE,"INPUT"}</definedName>
    <definedName name="ADSFA" localSheetId="2" hidden="1">{"inputs raw data",#N/A,TRUE,"INPUT"}</definedName>
    <definedName name="ADSFA" localSheetId="3" hidden="1">{"inputs raw data",#N/A,TRUE,"INPUT"}</definedName>
    <definedName name="ADSFA" localSheetId="4" hidden="1">{"inputs raw data",#N/A,TRUE,"INPUT"}</definedName>
    <definedName name="ADSFA" hidden="1">{"inputs raw data",#N/A,TRUE,"INPUT"}</definedName>
    <definedName name="Adv">#REF!</definedName>
    <definedName name="AEWEW" localSheetId="0" hidden="1">{"inputs raw data",#N/A,TRUE,"INPUT"}</definedName>
    <definedName name="AEWEW" localSheetId="1" hidden="1">{"inputs raw data",#N/A,TRUE,"INPUT"}</definedName>
    <definedName name="AEWEW" localSheetId="2" hidden="1">{"inputs raw data",#N/A,TRUE,"INPUT"}</definedName>
    <definedName name="AEWEW" localSheetId="3" hidden="1">{"inputs raw data",#N/A,TRUE,"INPUT"}</definedName>
    <definedName name="AEWEW" localSheetId="4" hidden="1">{"inputs raw data",#N/A,TRUE,"INPUT"}</definedName>
    <definedName name="AEWEW" hidden="1">{"inputs raw data",#N/A,TRUE,"INPUT"}</definedName>
    <definedName name="Affiliation">OFFSET(#REF!,1,,COUNTA(#REF!),1)</definedName>
    <definedName name="Affiliation2">OFFSET(#REF!,1,,COUNTA(#REF!),1)</definedName>
    <definedName name="AKAADDR1">#REF!</definedName>
    <definedName name="Annual_Inflation_to_Projection_Start">#REF!</definedName>
    <definedName name="ANS_INFOPRT">#REF!</definedName>
    <definedName name="ANS_KEEPDATA">#REF!</definedName>
    <definedName name="ANS_MACROPRT1">#REF!</definedName>
    <definedName name="ANS_MACROPRT2">#REF!</definedName>
    <definedName name="ANS_MACROPRT3">#REF!</definedName>
    <definedName name="ANS_SWAPDATA">#REF!</definedName>
    <definedName name="ANS_UPDDATA">#REF!</definedName>
    <definedName name="anscount" hidden="1">1</definedName>
    <definedName name="AppliancesCost">#REF!</definedName>
    <definedName name="AppliancesDesc">#REF!</definedName>
    <definedName name="ApplianceSub">#REF!</definedName>
    <definedName name="appraisal_date">#REF!</definedName>
    <definedName name="appraised">#REF!</definedName>
    <definedName name="AprSun1" localSheetId="1">DATE(CalendarYear,4,1)-WEEKDAY(DATE(CalendarYear,4,1))+1</definedName>
    <definedName name="AprSun1" localSheetId="2">DATE(CalendarYear,4,1)-WEEKDAY(DATE(CalendarYear,4,1))+1</definedName>
    <definedName name="AprSun1" localSheetId="3">DATE(CalendarYear,4,1)-WEEKDAY(DATE(CalendarYear,4,1))+1</definedName>
    <definedName name="AprSun1" localSheetId="4">DATE(CalendarYear,4,1)-WEEKDAY(DATE(CalendarYear,4,1))+1</definedName>
    <definedName name="AprSun1">DATE(CalendarYear,4,1)-WEEKDAY(DATE(CalendarYear,4,1))+1</definedName>
    <definedName name="APT">#REF!</definedName>
    <definedName name="Apts">#REF!</definedName>
    <definedName name="arch">#REF!</definedName>
    <definedName name="ARCH._METAL___GLASS">#REF!</definedName>
    <definedName name="ARCH._MILLWORK">#REF!</definedName>
    <definedName name="Arch.MetalSub">#REF!</definedName>
    <definedName name="Arch.Millworksub">#REF!</definedName>
    <definedName name="ArchMetalCost">#REF!</definedName>
    <definedName name="ArchMetalDesc">#REF!</definedName>
    <definedName name="arew" localSheetId="0" hidden="1">{"cap_structure",#N/A,FALSE,"Graph-Mkt Cap";"price",#N/A,FALSE,"Graph-Price";"ebit",#N/A,FALSE,"Graph-EBITDA";"ebitda",#N/A,FALSE,"Graph-EBITDA"}</definedName>
    <definedName name="arew" localSheetId="1" hidden="1">{"cap_structure",#N/A,FALSE,"Graph-Mkt Cap";"price",#N/A,FALSE,"Graph-Price";"ebit",#N/A,FALSE,"Graph-EBITDA";"ebitda",#N/A,FALSE,"Graph-EBITDA"}</definedName>
    <definedName name="arew" localSheetId="2" hidden="1">{"cap_structure",#N/A,FALSE,"Graph-Mkt Cap";"price",#N/A,FALSE,"Graph-Price";"ebit",#N/A,FALSE,"Graph-EBITDA";"ebitda",#N/A,FALSE,"Graph-EBITDA"}</definedName>
    <definedName name="arew" localSheetId="3" hidden="1">{"cap_structure",#N/A,FALSE,"Graph-Mkt Cap";"price",#N/A,FALSE,"Graph-Price";"ebit",#N/A,FALSE,"Graph-EBITDA";"ebitda",#N/A,FALSE,"Graph-EBITDA"}</definedName>
    <definedName name="arew" localSheetId="4" hidden="1">{"cap_structure",#N/A,FALSE,"Graph-Mkt Cap";"price",#N/A,FALSE,"Graph-Price";"ebit",#N/A,FALSE,"Graph-EBITDA";"ebitda",#N/A,FALSE,"Graph-EBITDA"}</definedName>
    <definedName name="arew" hidden="1">{"cap_structure",#N/A,FALSE,"Graph-Mkt Cap";"price",#N/A,FALSE,"Graph-Price";"ebit",#N/A,FALSE,"Graph-EBITDA";"ebitda",#N/A,FALSE,"Graph-EBITDA"}</definedName>
    <definedName name="arg" localSheetId="0" hidden="1">{"inputs raw data",#N/A,TRUE,"INPUT"}</definedName>
    <definedName name="arg" localSheetId="1" hidden="1">{"inputs raw data",#N/A,TRUE,"INPUT"}</definedName>
    <definedName name="arg" localSheetId="2" hidden="1">{"inputs raw data",#N/A,TRUE,"INPUT"}</definedName>
    <definedName name="arg" localSheetId="3" hidden="1">{"inputs raw data",#N/A,TRUE,"INPUT"}</definedName>
    <definedName name="arg" localSheetId="4" hidden="1">{"inputs raw data",#N/A,TRUE,"INPUT"}</definedName>
    <definedName name="arg" hidden="1">{"inputs raw data",#N/A,TRUE,"INPUT"}</definedName>
    <definedName name="as" localSheetId="0" hidden="1">{"Outflow 1",#N/A,FALSE,"Outflows-Inflows";"Outflow 2",#N/A,FALSE,"Outflows-Inflows";"Inflow 1",#N/A,FALSE,"Outflows-Inflows";"Inflow 2",#N/A,FALSE,"Outflows-Inflows"}</definedName>
    <definedName name="as" localSheetId="1" hidden="1">{"Outflow 1",#N/A,FALSE,"Outflows-Inflows";"Outflow 2",#N/A,FALSE,"Outflows-Inflows";"Inflow 1",#N/A,FALSE,"Outflows-Inflows";"Inflow 2",#N/A,FALSE,"Outflows-Inflows"}</definedName>
    <definedName name="as" localSheetId="2" hidden="1">{"Outflow 1",#N/A,FALSE,"Outflows-Inflows";"Outflow 2",#N/A,FALSE,"Outflows-Inflows";"Inflow 1",#N/A,FALSE,"Outflows-Inflows";"Inflow 2",#N/A,FALSE,"Outflows-Inflows"}</definedName>
    <definedName name="as" localSheetId="3" hidden="1">{"Outflow 1",#N/A,FALSE,"Outflows-Inflows";"Outflow 2",#N/A,FALSE,"Outflows-Inflows";"Inflow 1",#N/A,FALSE,"Outflows-Inflows";"Inflow 2",#N/A,FALSE,"Outflows-Inflows"}</definedName>
    <definedName name="as" localSheetId="4" hidden="1">{"Outflow 1",#N/A,FALSE,"Outflows-Inflows";"Outflow 2",#N/A,FALSE,"Outflows-Inflows";"Inflow 1",#N/A,FALSE,"Outflows-Inflows";"Inflow 2",#N/A,FALSE,"Outflows-Inflows"}</definedName>
    <definedName name="as" hidden="1">{"Outflow 1",#N/A,FALSE,"Outflows-Inflows";"Outflow 2",#N/A,FALSE,"Outflows-Inflows";"Inflow 1",#N/A,FALSE,"Outflows-Inflows";"Inflow 2",#N/A,FALSE,"Outflows-Inflows"}</definedName>
    <definedName name="ascompletestart1">#REF!</definedName>
    <definedName name="asd" localSheetId="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asd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asd" localSheetId="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asd" localSheetId="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asd" localSheetId="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asd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asdf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asdf" localSheetId="1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asdf" localSheetId="2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asdf" localSheetId="3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asdf" localSheetId="4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asdf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asdfas" localSheetId="0" hidden="1">{"print 1.6",#N/A,FALSE,"Sheet1";"print 2.6",#N/A,FALSE,"Sheet1";"print 3.6",#N/A,FALSE,"Sheet1";"print 4.6",#N/A,FALSE,"Sheet1";"print 5.6",#N/A,FALSE,"Sheet1";"print 6.6",#N/A,FALSE,"Sheet1"}</definedName>
    <definedName name="asdfas" localSheetId="1" hidden="1">{"print 1.6",#N/A,FALSE,"Sheet1";"print 2.6",#N/A,FALSE,"Sheet1";"print 3.6",#N/A,FALSE,"Sheet1";"print 4.6",#N/A,FALSE,"Sheet1";"print 5.6",#N/A,FALSE,"Sheet1";"print 6.6",#N/A,FALSE,"Sheet1"}</definedName>
    <definedName name="asdfas" localSheetId="2" hidden="1">{"print 1.6",#N/A,FALSE,"Sheet1";"print 2.6",#N/A,FALSE,"Sheet1";"print 3.6",#N/A,FALSE,"Sheet1";"print 4.6",#N/A,FALSE,"Sheet1";"print 5.6",#N/A,FALSE,"Sheet1";"print 6.6",#N/A,FALSE,"Sheet1"}</definedName>
    <definedName name="asdfas" localSheetId="3" hidden="1">{"print 1.6",#N/A,FALSE,"Sheet1";"print 2.6",#N/A,FALSE,"Sheet1";"print 3.6",#N/A,FALSE,"Sheet1";"print 4.6",#N/A,FALSE,"Sheet1";"print 5.6",#N/A,FALSE,"Sheet1";"print 6.6",#N/A,FALSE,"Sheet1"}</definedName>
    <definedName name="asdfas" localSheetId="4" hidden="1">{"print 1.6",#N/A,FALSE,"Sheet1";"print 2.6",#N/A,FALSE,"Sheet1";"print 3.6",#N/A,FALSE,"Sheet1";"print 4.6",#N/A,FALSE,"Sheet1";"print 5.6",#N/A,FALSE,"Sheet1";"print 6.6",#N/A,FALSE,"Sheet1"}</definedName>
    <definedName name="asdfas" hidden="1">{"print 1.6",#N/A,FALSE,"Sheet1";"print 2.6",#N/A,FALSE,"Sheet1";"print 3.6",#N/A,FALSE,"Sheet1";"print 4.6",#N/A,FALSE,"Sheet1";"print 5.6",#N/A,FALSE,"Sheet1";"print 6.6",#N/A,FALSE,"Sheet1"}</definedName>
    <definedName name="asdfasaa" localSheetId="0" hidden="1">{"print 1.6",#N/A,FALSE,"Sheet1";"print 2.6",#N/A,FALSE,"Sheet1";"print 3.6",#N/A,FALSE,"Sheet1";"print 4.6",#N/A,FALSE,"Sheet1";"print 5.6",#N/A,FALSE,"Sheet1";"print 6.6",#N/A,FALSE,"Sheet1"}</definedName>
    <definedName name="asdfasaa" localSheetId="1" hidden="1">{"print 1.6",#N/A,FALSE,"Sheet1";"print 2.6",#N/A,FALSE,"Sheet1";"print 3.6",#N/A,FALSE,"Sheet1";"print 4.6",#N/A,FALSE,"Sheet1";"print 5.6",#N/A,FALSE,"Sheet1";"print 6.6",#N/A,FALSE,"Sheet1"}</definedName>
    <definedName name="asdfasaa" localSheetId="2" hidden="1">{"print 1.6",#N/A,FALSE,"Sheet1";"print 2.6",#N/A,FALSE,"Sheet1";"print 3.6",#N/A,FALSE,"Sheet1";"print 4.6",#N/A,FALSE,"Sheet1";"print 5.6",#N/A,FALSE,"Sheet1";"print 6.6",#N/A,FALSE,"Sheet1"}</definedName>
    <definedName name="asdfasaa" localSheetId="3" hidden="1">{"print 1.6",#N/A,FALSE,"Sheet1";"print 2.6",#N/A,FALSE,"Sheet1";"print 3.6",#N/A,FALSE,"Sheet1";"print 4.6",#N/A,FALSE,"Sheet1";"print 5.6",#N/A,FALSE,"Sheet1";"print 6.6",#N/A,FALSE,"Sheet1"}</definedName>
    <definedName name="asdfasaa" localSheetId="4" hidden="1">{"print 1.6",#N/A,FALSE,"Sheet1";"print 2.6",#N/A,FALSE,"Sheet1";"print 3.6",#N/A,FALSE,"Sheet1";"print 4.6",#N/A,FALSE,"Sheet1";"print 5.6",#N/A,FALSE,"Sheet1";"print 6.6",#N/A,FALSE,"Sheet1"}</definedName>
    <definedName name="asdfasaa" hidden="1">{"print 1.6",#N/A,FALSE,"Sheet1";"print 2.6",#N/A,FALSE,"Sheet1";"print 3.6",#N/A,FALSE,"Sheet1";"print 4.6",#N/A,FALSE,"Sheet1";"print 5.6",#N/A,FALSE,"Sheet1";"print 6.6",#N/A,FALSE,"Sheet1"}</definedName>
    <definedName name="asdfasdf" localSheetId="0" hidden="1">{"rtn",#N/A,FALSE,"RTN";"tables",#N/A,FALSE,"RTN";"cf",#N/A,FALSE,"CF";"stats",#N/A,FALSE,"Stats";"prop",#N/A,FALSE,"Prop"}</definedName>
    <definedName name="asdfasdf" localSheetId="1" hidden="1">{"rtn",#N/A,FALSE,"RTN";"tables",#N/A,FALSE,"RTN";"cf",#N/A,FALSE,"CF";"stats",#N/A,FALSE,"Stats";"prop",#N/A,FALSE,"Prop"}</definedName>
    <definedName name="asdfasdf" localSheetId="2" hidden="1">{"rtn",#N/A,FALSE,"RTN";"tables",#N/A,FALSE,"RTN";"cf",#N/A,FALSE,"CF";"stats",#N/A,FALSE,"Stats";"prop",#N/A,FALSE,"Prop"}</definedName>
    <definedName name="asdfasdf" localSheetId="3" hidden="1">{"rtn",#N/A,FALSE,"RTN";"tables",#N/A,FALSE,"RTN";"cf",#N/A,FALSE,"CF";"stats",#N/A,FALSE,"Stats";"prop",#N/A,FALSE,"Prop"}</definedName>
    <definedName name="asdfasdf" localSheetId="4" hidden="1">{"rtn",#N/A,FALSE,"RTN";"tables",#N/A,FALSE,"RTN";"cf",#N/A,FALSE,"CF";"stats",#N/A,FALSE,"Stats";"prop",#N/A,FALSE,"Prop"}</definedName>
    <definedName name="asdfasdf" hidden="1">{"rtn",#N/A,FALSE,"RTN";"tables",#N/A,FALSE,"RTN";"cf",#N/A,FALSE,"CF";"stats",#N/A,FALSE,"Stats";"prop",#N/A,FALSE,"Prop"}</definedName>
    <definedName name="ass" localSheetId="0" hidden="1">{"print 1.6",#N/A,FALSE,"Sheet1";"print 2.6",#N/A,FALSE,"Sheet1";"print 3.6",#N/A,FALSE,"Sheet1";"print 4.6",#N/A,FALSE,"Sheet1";"print 5.6",#N/A,FALSE,"Sheet1";"print 6.6",#N/A,FALSE,"Sheet1"}</definedName>
    <definedName name="ass" localSheetId="1" hidden="1">{"print 1.6",#N/A,FALSE,"Sheet1";"print 2.6",#N/A,FALSE,"Sheet1";"print 3.6",#N/A,FALSE,"Sheet1";"print 4.6",#N/A,FALSE,"Sheet1";"print 5.6",#N/A,FALSE,"Sheet1";"print 6.6",#N/A,FALSE,"Sheet1"}</definedName>
    <definedName name="ass" localSheetId="2" hidden="1">{"print 1.6",#N/A,FALSE,"Sheet1";"print 2.6",#N/A,FALSE,"Sheet1";"print 3.6",#N/A,FALSE,"Sheet1";"print 4.6",#N/A,FALSE,"Sheet1";"print 5.6",#N/A,FALSE,"Sheet1";"print 6.6",#N/A,FALSE,"Sheet1"}</definedName>
    <definedName name="ass" localSheetId="3" hidden="1">{"print 1.6",#N/A,FALSE,"Sheet1";"print 2.6",#N/A,FALSE,"Sheet1";"print 3.6",#N/A,FALSE,"Sheet1";"print 4.6",#N/A,FALSE,"Sheet1";"print 5.6",#N/A,FALSE,"Sheet1";"print 6.6",#N/A,FALSE,"Sheet1"}</definedName>
    <definedName name="ass" localSheetId="4" hidden="1">{"print 1.6",#N/A,FALSE,"Sheet1";"print 2.6",#N/A,FALSE,"Sheet1";"print 3.6",#N/A,FALSE,"Sheet1";"print 4.6",#N/A,FALSE,"Sheet1";"print 5.6",#N/A,FALSE,"Sheet1";"print 6.6",#N/A,FALSE,"Sheet1"}</definedName>
    <definedName name="ass" hidden="1">{"print 1.6",#N/A,FALSE,"Sheet1";"print 2.6",#N/A,FALSE,"Sheet1";"print 3.6",#N/A,FALSE,"Sheet1";"print 4.6",#N/A,FALSE,"Sheet1";"print 5.6",#N/A,FALSE,"Sheet1";"print 6.6",#N/A,FALSE,"Sheet1"}</definedName>
    <definedName name="asss" localSheetId="0" hidden="1">{"rtn",#N/A,FALSE,"RTN";"tables",#N/A,FALSE,"RTN";"cf",#N/A,FALSE,"CF";"stats",#N/A,FALSE,"Stats";"prop",#N/A,FALSE,"Prop"}</definedName>
    <definedName name="asss" localSheetId="1" hidden="1">{"rtn",#N/A,FALSE,"RTN";"tables",#N/A,FALSE,"RTN";"cf",#N/A,FALSE,"CF";"stats",#N/A,FALSE,"Stats";"prop",#N/A,FALSE,"Prop"}</definedName>
    <definedName name="asss" localSheetId="2" hidden="1">{"rtn",#N/A,FALSE,"RTN";"tables",#N/A,FALSE,"RTN";"cf",#N/A,FALSE,"CF";"stats",#N/A,FALSE,"Stats";"prop",#N/A,FALSE,"Prop"}</definedName>
    <definedName name="asss" localSheetId="3" hidden="1">{"rtn",#N/A,FALSE,"RTN";"tables",#N/A,FALSE,"RTN";"cf",#N/A,FALSE,"CF";"stats",#N/A,FALSE,"Stats";"prop",#N/A,FALSE,"Prop"}</definedName>
    <definedName name="asss" localSheetId="4" hidden="1">{"rtn",#N/A,FALSE,"RTN";"tables",#N/A,FALSE,"RTN";"cf",#N/A,FALSE,"CF";"stats",#N/A,FALSE,"Stats";"prop",#N/A,FALSE,"Prop"}</definedName>
    <definedName name="asss" hidden="1">{"rtn",#N/A,FALSE,"RTN";"tables",#N/A,FALSE,"RTN";"cf",#N/A,FALSE,"CF";"stats",#N/A,FALSE,"Stats";"prop",#N/A,FALSE,"Prop"}</definedName>
    <definedName name="asstablestart1">#REF!</definedName>
    <definedName name="AugSun1" localSheetId="1">DATE(CalendarYear,8,1)-WEEKDAY(DATE(CalendarYear,8,1))+1</definedName>
    <definedName name="AugSun1" localSheetId="2">DATE(CalendarYear,8,1)-WEEKDAY(DATE(CalendarYear,8,1))+1</definedName>
    <definedName name="AugSun1" localSheetId="3">DATE(CalendarYear,8,1)-WEEKDAY(DATE(CalendarYear,8,1))+1</definedName>
    <definedName name="AugSun1" localSheetId="4">DATE(CalendarYear,8,1)-WEEKDAY(DATE(CalendarYear,8,1))+1</definedName>
    <definedName name="AugSun1">DATE(CalendarYear,8,1)-WEEKDAY(DATE(CalendarYear,8,1))+1</definedName>
    <definedName name="AutoFormatCompProfile">#REF!</definedName>
    <definedName name="avgsf">#REF!</definedName>
    <definedName name="B">#REF!</definedName>
    <definedName name="BACKGRND">#REF!</definedName>
    <definedName name="base_day">#REF!</definedName>
    <definedName name="base_dayp">#REF!</definedName>
    <definedName name="base_month">#REF!</definedName>
    <definedName name="base_monthp">#REF!</definedName>
    <definedName name="Base_Year_Start">#REF!</definedName>
    <definedName name="Base_Year_Startp">#REF!</definedName>
    <definedName name="base1end">#REF!</definedName>
    <definedName name="base1end1">#REF!</definedName>
    <definedName name="base2end">#REF!</definedName>
    <definedName name="base2start">#REF!</definedName>
    <definedName name="base3start">#REF!</definedName>
    <definedName name="base3start1">#REF!</definedName>
    <definedName name="BCK_COL">#REF!</definedName>
    <definedName name="BCK_LOOP">#REF!</definedName>
    <definedName name="BDR">#REF!</definedName>
    <definedName name="Beg_Bal">#REF!</definedName>
    <definedName name="bobsum" localSheetId="0" hidden="1">{"bobsum",#N/A,FALSE,"BobSummary"}</definedName>
    <definedName name="bobsum" localSheetId="1" hidden="1">{"bobsum",#N/A,FALSE,"BobSummary"}</definedName>
    <definedName name="bobsum" localSheetId="2" hidden="1">{"bobsum",#N/A,FALSE,"BobSummary"}</definedName>
    <definedName name="bobsum" localSheetId="3" hidden="1">{"bobsum",#N/A,FALSE,"BobSummary"}</definedName>
    <definedName name="bobsum" localSheetId="4" hidden="1">{"bobsum",#N/A,FALSE,"BobSummary"}</definedName>
    <definedName name="bobsum" hidden="1">{"bobsum",#N/A,FALSE,"BobSummary"}</definedName>
    <definedName name="borrower">#REF!</definedName>
    <definedName name="borrower_contact">#REF!</definedName>
    <definedName name="borrower_contact_phone">#REF!</definedName>
    <definedName name="borrower_contact2">#REF!</definedName>
    <definedName name="borrower_contact2_phone">#REF!</definedName>
    <definedName name="Borrower_Entity_SPE">#REF!</definedName>
    <definedName name="brall" localSheetId="0" hidden="1">{"brmonth",#N/A,FALSE,"brazil";"brroll",#N/A,FALSE,"brazil";"brprof",#N/A,FALSE,"brazil"}</definedName>
    <definedName name="brall" localSheetId="1" hidden="1">{"brmonth",#N/A,FALSE,"brazil";"brroll",#N/A,FALSE,"brazil";"brprof",#N/A,FALSE,"brazil"}</definedName>
    <definedName name="brall" localSheetId="2" hidden="1">{"brmonth",#N/A,FALSE,"brazil";"brroll",#N/A,FALSE,"brazil";"brprof",#N/A,FALSE,"brazil"}</definedName>
    <definedName name="brall" localSheetId="3" hidden="1">{"brmonth",#N/A,FALSE,"brazil";"brroll",#N/A,FALSE,"brazil";"brprof",#N/A,FALSE,"brazil"}</definedName>
    <definedName name="brall" localSheetId="4" hidden="1">{"brmonth",#N/A,FALSE,"brazil";"brroll",#N/A,FALSE,"brazil";"brprof",#N/A,FALSE,"brazil"}</definedName>
    <definedName name="brall" hidden="1">{"brmonth",#N/A,FALSE,"brazil";"brroll",#N/A,FALSE,"brazil";"brprof",#N/A,FALSE,"brazil"}</definedName>
    <definedName name="brmonth" localSheetId="0" hidden="1">{"brmonth",#N/A,FALSE,"brazil"}</definedName>
    <definedName name="brmonth" localSheetId="1" hidden="1">{"brmonth",#N/A,FALSE,"brazil"}</definedName>
    <definedName name="brmonth" localSheetId="2" hidden="1">{"brmonth",#N/A,FALSE,"brazil"}</definedName>
    <definedName name="brmonth" localSheetId="3" hidden="1">{"brmonth",#N/A,FALSE,"brazil"}</definedName>
    <definedName name="brmonth" localSheetId="4" hidden="1">{"brmonth",#N/A,FALSE,"brazil"}</definedName>
    <definedName name="brmonth" hidden="1">{"brmonth",#N/A,FALSE,"brazil"}</definedName>
    <definedName name="brprof" localSheetId="0" hidden="1">{"brprof",#N/A,FALSE,"brazil"}</definedName>
    <definedName name="brprof" localSheetId="1" hidden="1">{"brprof",#N/A,FALSE,"brazil"}</definedName>
    <definedName name="brprof" localSheetId="2" hidden="1">{"brprof",#N/A,FALSE,"brazil"}</definedName>
    <definedName name="brprof" localSheetId="3" hidden="1">{"brprof",#N/A,FALSE,"brazil"}</definedName>
    <definedName name="brprof" localSheetId="4" hidden="1">{"brprof",#N/A,FALSE,"brazil"}</definedName>
    <definedName name="brprof" hidden="1">{"brprof",#N/A,FALSE,"brazil"}</definedName>
    <definedName name="brroll" localSheetId="0" hidden="1">{"brroll",#N/A,FALSE,"brazil"}</definedName>
    <definedName name="brroll" localSheetId="1" hidden="1">{"brroll",#N/A,FALSE,"brazil"}</definedName>
    <definedName name="brroll" localSheetId="2" hidden="1">{"brroll",#N/A,FALSE,"brazil"}</definedName>
    <definedName name="brroll" localSheetId="3" hidden="1">{"brroll",#N/A,FALSE,"brazil"}</definedName>
    <definedName name="brroll" localSheetId="4" hidden="1">{"brroll",#N/A,FALSE,"brazil"}</definedName>
    <definedName name="brroll" hidden="1">{"brroll",#N/A,FALSE,"brazil"}</definedName>
    <definedName name="Calc_Method" localSheetId="2">#REF!</definedName>
    <definedName name="Calc_Method">#REF!</definedName>
    <definedName name="CAMRec" localSheetId="0" hidden="1">{#N/A,#N/A,FALSE,"OPERATING BUDGET 99";#N/A,#N/A,FALSE,"RECOVERY99"}</definedName>
    <definedName name="CAMRec" localSheetId="1" hidden="1">{#N/A,#N/A,FALSE,"OPERATING BUDGET 99";#N/A,#N/A,FALSE,"RECOVERY99"}</definedName>
    <definedName name="CAMRec" localSheetId="2" hidden="1">{#N/A,#N/A,FALSE,"OPERATING BUDGET 99";#N/A,#N/A,FALSE,"RECOVERY99"}</definedName>
    <definedName name="CAMRec" localSheetId="3" hidden="1">{#N/A,#N/A,FALSE,"OPERATING BUDGET 99";#N/A,#N/A,FALSE,"RECOVERY99"}</definedName>
    <definedName name="CAMRec" localSheetId="4" hidden="1">{#N/A,#N/A,FALSE,"OPERATING BUDGET 99";#N/A,#N/A,FALSE,"RECOVERY99"}</definedName>
    <definedName name="CAMRec" hidden="1">{#N/A,#N/A,FALSE,"OPERATING BUDGET 99";#N/A,#N/A,FALSE,"RECOVERY99"}</definedName>
    <definedName name="capex_per_unit">#REF!</definedName>
    <definedName name="CARS">#REF!</definedName>
    <definedName name="CERAMIC">#REF!</definedName>
    <definedName name="cf_title_1">#REF!</definedName>
    <definedName name="cf_title_10">#REF!</definedName>
    <definedName name="cf_title_2">#REF!</definedName>
    <definedName name="cf_title_3">#REF!</definedName>
    <definedName name="cf_title_4">#REF!</definedName>
    <definedName name="cf_title_5">#REF!</definedName>
    <definedName name="cf_title_6">#REF!</definedName>
    <definedName name="cf_title_7">#REF!</definedName>
    <definedName name="cf_title_8">#REF!</definedName>
    <definedName name="CFResults">OFFSET(#REF!,1,,COUNTA(#REF!),7)</definedName>
    <definedName name="Chainscales">OFFSET(#REF!,1,,COUNTA(#REF!),1)</definedName>
    <definedName name="CHECK">#REF!</definedName>
    <definedName name="city">#REF!</definedName>
    <definedName name="CLEAN_LIST">#REF!</definedName>
    <definedName name="CLEAN_LOOP">#REF!</definedName>
    <definedName name="ClientAddress1">#REF!</definedName>
    <definedName name="ClientCityStateZip">#REF!</definedName>
    <definedName name="ClientName">#REF!</definedName>
    <definedName name="CloseOnGoto">"Yes"</definedName>
    <definedName name="Comforte">#REF!</definedName>
    <definedName name="COMMPRNT">#REF!</definedName>
    <definedName name="COMMRENT">#REF!</definedName>
    <definedName name="compgridnamelist">#REF!</definedName>
    <definedName name="CompHeadersLease">#REF!</definedName>
    <definedName name="CompIDListLease">OFFSET(#REF!,1,,COUNTA(#REF!),1)</definedName>
    <definedName name="Completion">#REF!</definedName>
    <definedName name="Comppctofyr2">#REF!</definedName>
    <definedName name="CompResults">OFFSET(#REF!,1,,COUNTA(#REF!),100)</definedName>
    <definedName name="CompTableDataLease">OFFSET(#REF!,1,,COUNTA(#REF!),73)</definedName>
    <definedName name="CompTableLease">OFFSET(#REF!,1,,COUNTA(#REF!),73)</definedName>
    <definedName name="CONCRETE">#REF!</definedName>
    <definedName name="ConcreteCost">#REF!</definedName>
    <definedName name="ConcreteDesc">#REF!</definedName>
    <definedName name="ConcreteSub">#REF!</definedName>
    <definedName name="CONSTRCOSTS">#REF!</definedName>
    <definedName name="CONTRACT" localSheetId="0" hidden="1">{#N/A,#N/A,FALSE,"OPERATING BUDGET 99";#N/A,#N/A,FALSE,"RECOVERY99"}</definedName>
    <definedName name="CONTRACT" localSheetId="1" hidden="1">{#N/A,#N/A,FALSE,"OPERATING BUDGET 99";#N/A,#N/A,FALSE,"RECOVERY99"}</definedName>
    <definedName name="CONTRACT" localSheetId="2" hidden="1">{#N/A,#N/A,FALSE,"OPERATING BUDGET 99";#N/A,#N/A,FALSE,"RECOVERY99"}</definedName>
    <definedName name="CONTRACT" localSheetId="3" hidden="1">{#N/A,#N/A,FALSE,"OPERATING BUDGET 99";#N/A,#N/A,FALSE,"RECOVERY99"}</definedName>
    <definedName name="CONTRACT" localSheetId="4" hidden="1">{#N/A,#N/A,FALSE,"OPERATING BUDGET 99";#N/A,#N/A,FALSE,"RECOVERY99"}</definedName>
    <definedName name="CONTRACT" hidden="1">{#N/A,#N/A,FALSE,"OPERATING BUDGET 99";#N/A,#N/A,FALSE,"RECOVERY99"}</definedName>
    <definedName name="contractorfee">#REF!</definedName>
    <definedName name="contractorname">#REF!</definedName>
    <definedName name="ContractRent_Name">#REF!</definedName>
    <definedName name="ContractRent_T1">#REF!</definedName>
    <definedName name="ContractRent_T10">#REF!</definedName>
    <definedName name="ContractRent_T2">#REF!</definedName>
    <definedName name="ContractRent_T3">#REF!</definedName>
    <definedName name="ContractRent_T4">#REF!</definedName>
    <definedName name="ContractRent_T5">#REF!</definedName>
    <definedName name="ContractRent_T6">#REF!</definedName>
    <definedName name="ContractRent_T7">#REF!</definedName>
    <definedName name="ContractRent_T8">#REF!</definedName>
    <definedName name="ContractRent_T9">#REF!</definedName>
    <definedName name="COO" localSheetId="0" hidden="1">{#N/A,#N/A,FALSE,"Matrix";#N/A,#N/A,FALSE,"Cash Flow";#N/A,#N/A,FALSE,"10 Year Cost Analysis"}</definedName>
    <definedName name="COO" localSheetId="1" hidden="1">{#N/A,#N/A,FALSE,"Matrix";#N/A,#N/A,FALSE,"Cash Flow";#N/A,#N/A,FALSE,"10 Year Cost Analysis"}</definedName>
    <definedName name="COO" localSheetId="2" hidden="1">{#N/A,#N/A,FALSE,"Matrix";#N/A,#N/A,FALSE,"Cash Flow";#N/A,#N/A,FALSE,"10 Year Cost Analysis"}</definedName>
    <definedName name="COO" localSheetId="3" hidden="1">{#N/A,#N/A,FALSE,"Matrix";#N/A,#N/A,FALSE,"Cash Flow";#N/A,#N/A,FALSE,"10 Year Cost Analysis"}</definedName>
    <definedName name="COO" localSheetId="4" hidden="1">{#N/A,#N/A,FALSE,"Matrix";#N/A,#N/A,FALSE,"Cash Flow";#N/A,#N/A,FALSE,"10 Year Cost Analysis"}</definedName>
    <definedName name="COO" hidden="1">{#N/A,#N/A,FALSE,"Matrix";#N/A,#N/A,FALSE,"Cash Flow";#N/A,#N/A,FALSE,"10 Year Cost Analysis"}</definedName>
    <definedName name="CreditLoss_Name">#REF!</definedName>
    <definedName name="CreditLoss_T1">#REF!</definedName>
    <definedName name="CreditLoss_T10">#REF!</definedName>
    <definedName name="CreditLoss_T2">#REF!</definedName>
    <definedName name="CreditLoss_T3">#REF!</definedName>
    <definedName name="CreditLoss_T4">#REF!</definedName>
    <definedName name="CreditLoss_T5">#REF!</definedName>
    <definedName name="CreditLoss_T6">#REF!</definedName>
    <definedName name="CreditLoss_T7">#REF!</definedName>
    <definedName name="CreditLoss_T8">#REF!</definedName>
    <definedName name="CreditLoss_T9">#REF!</definedName>
    <definedName name="CURR_SCEN">#REF!</definedName>
    <definedName name="CURRENT_APPRAISED_VALUE">#REF!</definedName>
    <definedName name="cvc">#REF!</definedName>
    <definedName name="d">#REF!</definedName>
    <definedName name="D_VERSIONS">#REF!</definedName>
    <definedName name="DAFAD" localSheetId="0" hidden="1">{"cap_structure",#N/A,FALSE,"Graph-Mkt Cap";"price",#N/A,FALSE,"Graph-Price";"ebit",#N/A,FALSE,"Graph-EBITDA";"ebitda",#N/A,FALSE,"Graph-EBITDA"}</definedName>
    <definedName name="DAFAD" localSheetId="1" hidden="1">{"cap_structure",#N/A,FALSE,"Graph-Mkt Cap";"price",#N/A,FALSE,"Graph-Price";"ebit",#N/A,FALSE,"Graph-EBITDA";"ebitda",#N/A,FALSE,"Graph-EBITDA"}</definedName>
    <definedName name="DAFAD" localSheetId="2" hidden="1">{"cap_structure",#N/A,FALSE,"Graph-Mkt Cap";"price",#N/A,FALSE,"Graph-Price";"ebit",#N/A,FALSE,"Graph-EBITDA";"ebitda",#N/A,FALSE,"Graph-EBITDA"}</definedName>
    <definedName name="DAFAD" localSheetId="3" hidden="1">{"cap_structure",#N/A,FALSE,"Graph-Mkt Cap";"price",#N/A,FALSE,"Graph-Price";"ebit",#N/A,FALSE,"Graph-EBITDA";"ebitda",#N/A,FALSE,"Graph-EBITDA"}</definedName>
    <definedName name="DAFAD" localSheetId="4" hidden="1">{"cap_structure",#N/A,FALSE,"Graph-Mkt Cap";"price",#N/A,FALSE,"Graph-Price";"ebit",#N/A,FALSE,"Graph-EBITDA";"ebitda",#N/A,FALSE,"Graph-EBITDA"}</definedName>
    <definedName name="DAFAD" hidden="1">{"cap_structure",#N/A,FALSE,"Graph-Mkt Cap";"price",#N/A,FALSE,"Graph-Price";"ebit",#N/A,FALSE,"Graph-EBITDA";"ebitda",#N/A,FALSE,"Graph-EBITDA"}</definedName>
    <definedName name="Data">#REF!</definedName>
    <definedName name="DATA_01">#REF!</definedName>
    <definedName name="DATA_02">#REF!</definedName>
    <definedName name="DATA_03">#REF!</definedName>
    <definedName name="DATA_04">#REF!</definedName>
    <definedName name="DATA_05">#REF!</definedName>
    <definedName name="DATA_06">#REF!</definedName>
    <definedName name="DATA_07">#REF!</definedName>
    <definedName name="DATA_08">#REF!</definedName>
    <definedName name="DATA_09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dd" localSheetId="0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ddd" localSheetId="1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ddd" localSheetId="2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ddd" localSheetId="3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ddd" localSheetId="4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ddd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de" localSheetId="0" hidden="1">{#N/A,#N/A,FALSE,"OPERATING BUDGET 99";#N/A,#N/A,FALSE,"RECOVERY99"}</definedName>
    <definedName name="de" localSheetId="1" hidden="1">{#N/A,#N/A,FALSE,"OPERATING BUDGET 99";#N/A,#N/A,FALSE,"RECOVERY99"}</definedName>
    <definedName name="de" localSheetId="2" hidden="1">{#N/A,#N/A,FALSE,"OPERATING BUDGET 99";#N/A,#N/A,FALSE,"RECOVERY99"}</definedName>
    <definedName name="de" localSheetId="3" hidden="1">{#N/A,#N/A,FALSE,"OPERATING BUDGET 99";#N/A,#N/A,FALSE,"RECOVERY99"}</definedName>
    <definedName name="de" localSheetId="4" hidden="1">{#N/A,#N/A,FALSE,"OPERATING BUDGET 99";#N/A,#N/A,FALSE,"RECOVERY99"}</definedName>
    <definedName name="de" hidden="1">{#N/A,#N/A,FALSE,"OPERATING BUDGET 99";#N/A,#N/A,FALSE,"RECOVERY99"}</definedName>
    <definedName name="deal_no">#REF!</definedName>
    <definedName name="ded" localSheetId="0" hidden="1">{#N/A,#N/A,FALSE,"OPERATING BUDGET 99";#N/A,#N/A,FALSE,"RECOVERY99"}</definedName>
    <definedName name="ded" localSheetId="1" hidden="1">{#N/A,#N/A,FALSE,"OPERATING BUDGET 99";#N/A,#N/A,FALSE,"RECOVERY99"}</definedName>
    <definedName name="ded" localSheetId="2" hidden="1">{#N/A,#N/A,FALSE,"OPERATING BUDGET 99";#N/A,#N/A,FALSE,"RECOVERY99"}</definedName>
    <definedName name="ded" localSheetId="3" hidden="1">{#N/A,#N/A,FALSE,"OPERATING BUDGET 99";#N/A,#N/A,FALSE,"RECOVERY99"}</definedName>
    <definedName name="ded" localSheetId="4" hidden="1">{#N/A,#N/A,FALSE,"OPERATING BUDGET 99";#N/A,#N/A,FALSE,"RECOVERY99"}</definedName>
    <definedName name="ded" hidden="1">{#N/A,#N/A,FALSE,"OPERATING BUDGET 99";#N/A,#N/A,FALSE,"RECOVERY99"}</definedName>
    <definedName name="def_maint">#REF!</definedName>
    <definedName name="DEF_RATE">#REF!</definedName>
    <definedName name="DefEq">#REF!</definedName>
    <definedName name="Deferred">#REF!</definedName>
    <definedName name="DEL_SCENARIO">#REF!</definedName>
    <definedName name="DELME" localSheetId="0" hidden="1">{#N/A,#N/A,FALSE,"A";#N/A,#N/A,FALSE,"C"}</definedName>
    <definedName name="DELME" localSheetId="1" hidden="1">{#N/A,#N/A,FALSE,"A";#N/A,#N/A,FALSE,"C"}</definedName>
    <definedName name="DELME" localSheetId="2" hidden="1">{#N/A,#N/A,FALSE,"A";#N/A,#N/A,FALSE,"C"}</definedName>
    <definedName name="DELME" localSheetId="3" hidden="1">{#N/A,#N/A,FALSE,"A";#N/A,#N/A,FALSE,"C"}</definedName>
    <definedName name="DELME" localSheetId="4" hidden="1">{#N/A,#N/A,FALSE,"A";#N/A,#N/A,FALSE,"C"}</definedName>
    <definedName name="DELME" hidden="1">{#N/A,#N/A,FALSE,"A";#N/A,#N/A,FALSE,"C"}</definedName>
    <definedName name="DELME_condo" localSheetId="0" hidden="1">{#N/A,#N/A,FALSE,"A";#N/A,#N/A,FALSE,"C"}</definedName>
    <definedName name="DELME_condo" localSheetId="1" hidden="1">{#N/A,#N/A,FALSE,"A";#N/A,#N/A,FALSE,"C"}</definedName>
    <definedName name="DELME_condo" localSheetId="2" hidden="1">{#N/A,#N/A,FALSE,"A";#N/A,#N/A,FALSE,"C"}</definedName>
    <definedName name="DELME_condo" localSheetId="3" hidden="1">{#N/A,#N/A,FALSE,"A";#N/A,#N/A,FALSE,"C"}</definedName>
    <definedName name="DELME_condo" localSheetId="4" hidden="1">{#N/A,#N/A,FALSE,"A";#N/A,#N/A,FALSE,"C"}</definedName>
    <definedName name="DELME_condo" hidden="1">{#N/A,#N/A,FALSE,"A";#N/A,#N/A,FALSE,"C"}</definedName>
    <definedName name="DELME2" localSheetId="0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" localSheetId="1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" localSheetId="2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" localSheetId="3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" localSheetId="4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_Condo" localSheetId="0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_Condo" localSheetId="1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_Condo" localSheetId="2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_Condo" localSheetId="3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_Condo" localSheetId="4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2_Condo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3" localSheetId="0" hidden="1">{#N/A,#N/A,FALSE,"Common Area Accrual";#N/A,#N/A,FALSE,"Unit One LaSalle";#N/A,#N/A,FALSE,"Unit One CW";#N/A,#N/A,FALSE,"Unit One LaSallle + C &amp; W";#N/A,#N/A,FALSE,"Consolidated Accrual"}</definedName>
    <definedName name="DELME3" localSheetId="1" hidden="1">{#N/A,#N/A,FALSE,"Common Area Accrual";#N/A,#N/A,FALSE,"Unit One LaSalle";#N/A,#N/A,FALSE,"Unit One CW";#N/A,#N/A,FALSE,"Unit One LaSallle + C &amp; W";#N/A,#N/A,FALSE,"Consolidated Accrual"}</definedName>
    <definedName name="DELME3" localSheetId="2" hidden="1">{#N/A,#N/A,FALSE,"Common Area Accrual";#N/A,#N/A,FALSE,"Unit One LaSalle";#N/A,#N/A,FALSE,"Unit One CW";#N/A,#N/A,FALSE,"Unit One LaSallle + C &amp; W";#N/A,#N/A,FALSE,"Consolidated Accrual"}</definedName>
    <definedName name="DELME3" localSheetId="3" hidden="1">{#N/A,#N/A,FALSE,"Common Area Accrual";#N/A,#N/A,FALSE,"Unit One LaSalle";#N/A,#N/A,FALSE,"Unit One CW";#N/A,#N/A,FALSE,"Unit One LaSallle + C &amp; W";#N/A,#N/A,FALSE,"Consolidated Accrual"}</definedName>
    <definedName name="DELME3" localSheetId="4" hidden="1">{#N/A,#N/A,FALSE,"Common Area Accrual";#N/A,#N/A,FALSE,"Unit One LaSalle";#N/A,#N/A,FALSE,"Unit One CW";#N/A,#N/A,FALSE,"Unit One LaSallle + C &amp; W";#N/A,#N/A,FALSE,"Consolidated Accrual"}</definedName>
    <definedName name="DELME3" hidden="1">{#N/A,#N/A,FALSE,"Common Area Accrual";#N/A,#N/A,FALSE,"Unit One LaSalle";#N/A,#N/A,FALSE,"Unit One CW";#N/A,#N/A,FALSE,"Unit One LaSallle + C &amp; W";#N/A,#N/A,FALSE,"Consolidated Accrual"}</definedName>
    <definedName name="DELME3_Condo" localSheetId="0" hidden="1">{#N/A,#N/A,FALSE,"Common Area Accrual";#N/A,#N/A,FALSE,"Unit One LaSalle";#N/A,#N/A,FALSE,"Unit One CW";#N/A,#N/A,FALSE,"Unit One LaSallle + C &amp; W";#N/A,#N/A,FALSE,"Consolidated Accrual"}</definedName>
    <definedName name="DELME3_Condo" localSheetId="1" hidden="1">{#N/A,#N/A,FALSE,"Common Area Accrual";#N/A,#N/A,FALSE,"Unit One LaSalle";#N/A,#N/A,FALSE,"Unit One CW";#N/A,#N/A,FALSE,"Unit One LaSallle + C &amp; W";#N/A,#N/A,FALSE,"Consolidated Accrual"}</definedName>
    <definedName name="DELME3_Condo" localSheetId="2" hidden="1">{#N/A,#N/A,FALSE,"Common Area Accrual";#N/A,#N/A,FALSE,"Unit One LaSalle";#N/A,#N/A,FALSE,"Unit One CW";#N/A,#N/A,FALSE,"Unit One LaSallle + C &amp; W";#N/A,#N/A,FALSE,"Consolidated Accrual"}</definedName>
    <definedName name="DELME3_Condo" localSheetId="3" hidden="1">{#N/A,#N/A,FALSE,"Common Area Accrual";#N/A,#N/A,FALSE,"Unit One LaSalle";#N/A,#N/A,FALSE,"Unit One CW";#N/A,#N/A,FALSE,"Unit One LaSallle + C &amp; W";#N/A,#N/A,FALSE,"Consolidated Accrual"}</definedName>
    <definedName name="DELME3_Condo" localSheetId="4" hidden="1">{#N/A,#N/A,FALSE,"Common Area Accrual";#N/A,#N/A,FALSE,"Unit One LaSalle";#N/A,#N/A,FALSE,"Unit One CW";#N/A,#N/A,FALSE,"Unit One LaSallle + C &amp; W";#N/A,#N/A,FALSE,"Consolidated Accrual"}</definedName>
    <definedName name="DELME3_Condo" hidden="1">{#N/A,#N/A,FALSE,"Common Area Accrual";#N/A,#N/A,FALSE,"Unit One LaSalle";#N/A,#N/A,FALSE,"Unit One CW";#N/A,#N/A,FALSE,"Unit One LaSallle + C &amp; W";#N/A,#N/A,FALSE,"Consolidated Accrual"}</definedName>
    <definedName name="DELME4" localSheetId="0" hidden="1">{#N/A,#N/A,FALSE,"399 Park Var";#N/A,#N/A,FALSE,"PK NOTES"}</definedName>
    <definedName name="DELME4" localSheetId="1" hidden="1">{#N/A,#N/A,FALSE,"399 Park Var";#N/A,#N/A,FALSE,"PK NOTES"}</definedName>
    <definedName name="DELME4" localSheetId="2" hidden="1">{#N/A,#N/A,FALSE,"399 Park Var";#N/A,#N/A,FALSE,"PK NOTES"}</definedName>
    <definedName name="DELME4" localSheetId="3" hidden="1">{#N/A,#N/A,FALSE,"399 Park Var";#N/A,#N/A,FALSE,"PK NOTES"}</definedName>
    <definedName name="DELME4" localSheetId="4" hidden="1">{#N/A,#N/A,FALSE,"399 Park Var";#N/A,#N/A,FALSE,"PK NOTES"}</definedName>
    <definedName name="DELME4" hidden="1">{#N/A,#N/A,FALSE,"399 Park Var";#N/A,#N/A,FALSE,"PK NOTES"}</definedName>
    <definedName name="DELME4_Condo" localSheetId="0" hidden="1">{#N/A,#N/A,FALSE,"399 Park Var";#N/A,#N/A,FALSE,"PK NOTES"}</definedName>
    <definedName name="DELME4_Condo" localSheetId="1" hidden="1">{#N/A,#N/A,FALSE,"399 Park Var";#N/A,#N/A,FALSE,"PK NOTES"}</definedName>
    <definedName name="DELME4_Condo" localSheetId="2" hidden="1">{#N/A,#N/A,FALSE,"399 Park Var";#N/A,#N/A,FALSE,"PK NOTES"}</definedName>
    <definedName name="DELME4_Condo" localSheetId="3" hidden="1">{#N/A,#N/A,FALSE,"399 Park Var";#N/A,#N/A,FALSE,"PK NOTES"}</definedName>
    <definedName name="DELME4_Condo" localSheetId="4" hidden="1">{#N/A,#N/A,FALSE,"399 Park Var";#N/A,#N/A,FALSE,"PK NOTES"}</definedName>
    <definedName name="DELME4_Condo" hidden="1">{#N/A,#N/A,FALSE,"399 Park Var";#N/A,#N/A,FALSE,"PK NOTES"}</definedName>
    <definedName name="DELME5" localSheetId="0" hidden="1">{#N/A,#N/A,FALSE,"Expense Detail ";#N/A,#N/A,FALSE,"Worksheet";#N/A,#N/A,FALSE,"Audit";#N/A,#N/A,FALSE,"Exclusions";#N/A,#N/A,FALSE,"Variance";#N/A,#N/A,FALSE,"Reconciliation"}</definedName>
    <definedName name="DELME5" localSheetId="1" hidden="1">{#N/A,#N/A,FALSE,"Expense Detail ";#N/A,#N/A,FALSE,"Worksheet";#N/A,#N/A,FALSE,"Audit";#N/A,#N/A,FALSE,"Exclusions";#N/A,#N/A,FALSE,"Variance";#N/A,#N/A,FALSE,"Reconciliation"}</definedName>
    <definedName name="DELME5" localSheetId="2" hidden="1">{#N/A,#N/A,FALSE,"Expense Detail ";#N/A,#N/A,FALSE,"Worksheet";#N/A,#N/A,FALSE,"Audit";#N/A,#N/A,FALSE,"Exclusions";#N/A,#N/A,FALSE,"Variance";#N/A,#N/A,FALSE,"Reconciliation"}</definedName>
    <definedName name="DELME5" localSheetId="3" hidden="1">{#N/A,#N/A,FALSE,"Expense Detail ";#N/A,#N/A,FALSE,"Worksheet";#N/A,#N/A,FALSE,"Audit";#N/A,#N/A,FALSE,"Exclusions";#N/A,#N/A,FALSE,"Variance";#N/A,#N/A,FALSE,"Reconciliation"}</definedName>
    <definedName name="DELME5" localSheetId="4" hidden="1">{#N/A,#N/A,FALSE,"Expense Detail ";#N/A,#N/A,FALSE,"Worksheet";#N/A,#N/A,FALSE,"Audit";#N/A,#N/A,FALSE,"Exclusions";#N/A,#N/A,FALSE,"Variance";#N/A,#N/A,FALSE,"Reconciliation"}</definedName>
    <definedName name="DELME5" hidden="1">{#N/A,#N/A,FALSE,"Expense Detail ";#N/A,#N/A,FALSE,"Worksheet";#N/A,#N/A,FALSE,"Audit";#N/A,#N/A,FALSE,"Exclusions";#N/A,#N/A,FALSE,"Variance";#N/A,#N/A,FALSE,"Reconciliation"}</definedName>
    <definedName name="DELME5_Condo" localSheetId="0" hidden="1">{#N/A,#N/A,FALSE,"Expense Detail ";#N/A,#N/A,FALSE,"Worksheet";#N/A,#N/A,FALSE,"Audit";#N/A,#N/A,FALSE,"Exclusions";#N/A,#N/A,FALSE,"Variance";#N/A,#N/A,FALSE,"Reconciliation"}</definedName>
    <definedName name="DELME5_Condo" localSheetId="1" hidden="1">{#N/A,#N/A,FALSE,"Expense Detail ";#N/A,#N/A,FALSE,"Worksheet";#N/A,#N/A,FALSE,"Audit";#N/A,#N/A,FALSE,"Exclusions";#N/A,#N/A,FALSE,"Variance";#N/A,#N/A,FALSE,"Reconciliation"}</definedName>
    <definedName name="DELME5_Condo" localSheetId="2" hidden="1">{#N/A,#N/A,FALSE,"Expense Detail ";#N/A,#N/A,FALSE,"Worksheet";#N/A,#N/A,FALSE,"Audit";#N/A,#N/A,FALSE,"Exclusions";#N/A,#N/A,FALSE,"Variance";#N/A,#N/A,FALSE,"Reconciliation"}</definedName>
    <definedName name="DELME5_Condo" localSheetId="3" hidden="1">{#N/A,#N/A,FALSE,"Expense Detail ";#N/A,#N/A,FALSE,"Worksheet";#N/A,#N/A,FALSE,"Audit";#N/A,#N/A,FALSE,"Exclusions";#N/A,#N/A,FALSE,"Variance";#N/A,#N/A,FALSE,"Reconciliation"}</definedName>
    <definedName name="DELME5_Condo" localSheetId="4" hidden="1">{#N/A,#N/A,FALSE,"Expense Detail ";#N/A,#N/A,FALSE,"Worksheet";#N/A,#N/A,FALSE,"Audit";#N/A,#N/A,FALSE,"Exclusions";#N/A,#N/A,FALSE,"Variance";#N/A,#N/A,FALSE,"Reconciliation"}</definedName>
    <definedName name="DELME5_Condo" hidden="1">{#N/A,#N/A,FALSE,"Expense Detail ";#N/A,#N/A,FALSE,"Worksheet";#N/A,#N/A,FALSE,"Audit";#N/A,#N/A,FALSE,"Exclusions";#N/A,#N/A,FALSE,"Variance";#N/A,#N/A,FALSE,"Reconciliation"}</definedName>
    <definedName name="DELME7" localSheetId="0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" localSheetId="1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" localSheetId="2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" localSheetId="3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" localSheetId="4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_Condo" localSheetId="0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_Condo" localSheetId="1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_Condo" localSheetId="2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_Condo" localSheetId="3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_Condo" localSheetId="4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7_Condo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MOLITION">#REF!</definedName>
    <definedName name="DemolitionCost">#REF!</definedName>
    <definedName name="DemolitionDesc">#REF!</definedName>
    <definedName name="DemolitionSub">#REF!</definedName>
    <definedName name="df">#REF!</definedName>
    <definedName name="dfd">#REF!</definedName>
    <definedName name="dfdas" localSheetId="0" hidden="1">{"FCB_ALL",#N/A,FALSE,"FCB";"GREY_ALL",#N/A,FALSE,"GREY"}</definedName>
    <definedName name="dfdas" localSheetId="1" hidden="1">{"FCB_ALL",#N/A,FALSE,"FCB";"GREY_ALL",#N/A,FALSE,"GREY"}</definedName>
    <definedName name="dfdas" localSheetId="2" hidden="1">{"FCB_ALL",#N/A,FALSE,"FCB";"GREY_ALL",#N/A,FALSE,"GREY"}</definedName>
    <definedName name="dfdas" localSheetId="3" hidden="1">{"FCB_ALL",#N/A,FALSE,"FCB";"GREY_ALL",#N/A,FALSE,"GREY"}</definedName>
    <definedName name="dfdas" localSheetId="4" hidden="1">{"FCB_ALL",#N/A,FALSE,"FCB";"GREY_ALL",#N/A,FALSE,"GREY"}</definedName>
    <definedName name="dfdas" hidden="1">{"FCB_ALL",#N/A,FALSE,"FCB";"GREY_ALL",#N/A,FALSE,"GREY"}</definedName>
    <definedName name="dfdfd" localSheetId="0" hidden="1">{"FCB_ALL",#N/A,FALSE,"FCB";"GREY_ALL",#N/A,FALSE,"GREY"}</definedName>
    <definedName name="dfdfd" localSheetId="1" hidden="1">{"FCB_ALL",#N/A,FALSE,"FCB";"GREY_ALL",#N/A,FALSE,"GREY"}</definedName>
    <definedName name="dfdfd" localSheetId="2" hidden="1">{"FCB_ALL",#N/A,FALSE,"FCB";"GREY_ALL",#N/A,FALSE,"GREY"}</definedName>
    <definedName name="dfdfd" localSheetId="3" hidden="1">{"FCB_ALL",#N/A,FALSE,"FCB";"GREY_ALL",#N/A,FALSE,"GREY"}</definedName>
    <definedName name="dfdfd" localSheetId="4" hidden="1">{"FCB_ALL",#N/A,FALSE,"FCB";"GREY_ALL",#N/A,FALSE,"GREY"}</definedName>
    <definedName name="dfdfd" hidden="1">{"FCB_ALL",#N/A,FALSE,"FCB";"GREY_ALL",#N/A,FALSE,"GREY"}</definedName>
    <definedName name="dfdfdfd" localSheetId="0" hidden="1">{"FCB_ALL",#N/A,FALSE,"FCB"}</definedName>
    <definedName name="dfdfdfd" localSheetId="1" hidden="1">{"FCB_ALL",#N/A,FALSE,"FCB"}</definedName>
    <definedName name="dfdfdfd" localSheetId="2" hidden="1">{"FCB_ALL",#N/A,FALSE,"FCB"}</definedName>
    <definedName name="dfdfdfd" localSheetId="3" hidden="1">{"FCB_ALL",#N/A,FALSE,"FCB"}</definedName>
    <definedName name="dfdfdfd" localSheetId="4" hidden="1">{"FCB_ALL",#N/A,FALSE,"FCB"}</definedName>
    <definedName name="dfdfdfd" hidden="1">{"FCB_ALL",#N/A,FALSE,"FCB"}</definedName>
    <definedName name="DHG" localSheetId="0" hidden="1">{"cap_structure",#N/A,FALSE,"Graph-Mkt Cap";"price",#N/A,FALSE,"Graph-Price";"ebit",#N/A,FALSE,"Graph-EBITDA";"ebitda",#N/A,FALSE,"Graph-EBITDA"}</definedName>
    <definedName name="DHG" localSheetId="1" hidden="1">{"cap_structure",#N/A,FALSE,"Graph-Mkt Cap";"price",#N/A,FALSE,"Graph-Price";"ebit",#N/A,FALSE,"Graph-EBITDA";"ebitda",#N/A,FALSE,"Graph-EBITDA"}</definedName>
    <definedName name="DHG" localSheetId="2" hidden="1">{"cap_structure",#N/A,FALSE,"Graph-Mkt Cap";"price",#N/A,FALSE,"Graph-Price";"ebit",#N/A,FALSE,"Graph-EBITDA";"ebitda",#N/A,FALSE,"Graph-EBITDA"}</definedName>
    <definedName name="DHG" localSheetId="3" hidden="1">{"cap_structure",#N/A,FALSE,"Graph-Mkt Cap";"price",#N/A,FALSE,"Graph-Price";"ebit",#N/A,FALSE,"Graph-EBITDA";"ebitda",#N/A,FALSE,"Graph-EBITDA"}</definedName>
    <definedName name="DHG" localSheetId="4" hidden="1">{"cap_structure",#N/A,FALSE,"Graph-Mkt Cap";"price",#N/A,FALSE,"Graph-Price";"ebit",#N/A,FALSE,"Graph-EBITDA";"ebitda",#N/A,FALSE,"Graph-EBITDA"}</definedName>
    <definedName name="DHG" hidden="1">{"cap_structure",#N/A,FALSE,"Graph-Mkt Cap";"price",#N/A,FALSE,"Graph-Price";"ebit",#N/A,FALSE,"Graph-EBITDA";"ebitda",#N/A,FALSE,"Graph-EBITDA"}</definedName>
    <definedName name="DLG_INFOPRT">#REF!</definedName>
    <definedName name="DLG_KEEPDATA">#REF!</definedName>
    <definedName name="DLG_KHELP">#REF!</definedName>
    <definedName name="DLG_MACPRINT">#REF!</definedName>
    <definedName name="DLG_PERSONAL">#REF!</definedName>
    <definedName name="DLG_SAMPLE1">#REF!</definedName>
    <definedName name="DLG_SAMPLE2">#REF!</definedName>
    <definedName name="DLG_SWAPDATA">#REF!</definedName>
    <definedName name="DLG_UPDDATA">#REF!</definedName>
    <definedName name="DLG_UPDSC">#REF!</definedName>
    <definedName name="DLG_UPDUN">#REF!</definedName>
    <definedName name="Draw">#REF!</definedName>
    <definedName name="DrawDoc1">#REF!</definedName>
    <definedName name="DrawDoc2">#REF!</definedName>
    <definedName name="DrawDoc3">#REF!</definedName>
    <definedName name="DrawDoc4">#REF!</definedName>
    <definedName name="draws">#REF!</definedName>
    <definedName name="DRYWALL___CARPENTRY">#REF!</definedName>
    <definedName name="DrywallCost">#REF!</definedName>
    <definedName name="DrywallDesc">#REF!</definedName>
    <definedName name="DrywallSub">#REF!</definedName>
    <definedName name="DuctInsulationTotal">#REF!</definedName>
    <definedName name="DuctworkPoundage">#REF!</definedName>
    <definedName name="e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e" localSheetId="0" hidden="1">{"CA Summary",#N/A,FALSE,"COMMON AREA EXPENSE SUMMARY";"CA Mainten",#N/A,FALSE,"COMMON AREA MAINTENANCE"}</definedName>
    <definedName name="ee" localSheetId="1" hidden="1">{"CA Summary",#N/A,FALSE,"COMMON AREA EXPENSE SUMMARY";"CA Mainten",#N/A,FALSE,"COMMON AREA MAINTENANCE"}</definedName>
    <definedName name="ee" localSheetId="2" hidden="1">{"CA Summary",#N/A,FALSE,"COMMON AREA EXPENSE SUMMARY";"CA Mainten",#N/A,FALSE,"COMMON AREA MAINTENANCE"}</definedName>
    <definedName name="ee" localSheetId="3" hidden="1">{"CA Summary",#N/A,FALSE,"COMMON AREA EXPENSE SUMMARY";"CA Mainten",#N/A,FALSE,"COMMON AREA MAINTENANCE"}</definedName>
    <definedName name="ee" localSheetId="4" hidden="1">{"CA Summary",#N/A,FALSE,"COMMON AREA EXPENSE SUMMARY";"CA Mainten",#N/A,FALSE,"COMMON AREA MAINTENANCE"}</definedName>
    <definedName name="ee" hidden="1">{"CA Summary",#N/A,FALSE,"COMMON AREA EXPENSE SUMMARY";"CA Mainten",#N/A,FALSE,"COMMON AREA MAINTENANCE"}</definedName>
    <definedName name="Elec" localSheetId="0" hidden="1">{"CA Summary",#N/A,FALSE,"COMMON AREA EXPENSE SUMMARY";"CA Mainten",#N/A,FALSE,"COMMON AREA MAINTENANCE"}</definedName>
    <definedName name="Elec" localSheetId="1" hidden="1">{"CA Summary",#N/A,FALSE,"COMMON AREA EXPENSE SUMMARY";"CA Mainten",#N/A,FALSE,"COMMON AREA MAINTENANCE"}</definedName>
    <definedName name="Elec" localSheetId="2" hidden="1">{"CA Summary",#N/A,FALSE,"COMMON AREA EXPENSE SUMMARY";"CA Mainten",#N/A,FALSE,"COMMON AREA MAINTENANCE"}</definedName>
    <definedName name="Elec" localSheetId="3" hidden="1">{"CA Summary",#N/A,FALSE,"COMMON AREA EXPENSE SUMMARY";"CA Mainten",#N/A,FALSE,"COMMON AREA MAINTENANCE"}</definedName>
    <definedName name="Elec" localSheetId="4" hidden="1">{"CA Summary",#N/A,FALSE,"COMMON AREA EXPENSE SUMMARY";"CA Mainten",#N/A,FALSE,"COMMON AREA MAINTENANCE"}</definedName>
    <definedName name="Elec" hidden="1">{"CA Summary",#N/A,FALSE,"COMMON AREA EXPENSE SUMMARY";"CA Mainten",#N/A,FALSE,"COMMON AREA MAINTENANCE"}</definedName>
    <definedName name="ELECTRICAL">#REF!</definedName>
    <definedName name="ElectricalFixtureCost">#REF!</definedName>
    <definedName name="ElectricalFixtureDesc">#REF!</definedName>
    <definedName name="ElectricalSub">#REF!</definedName>
    <definedName name="ElectricCost">#REF!</definedName>
    <definedName name="ElectricDesc">#REF!</definedName>
    <definedName name="ElectricFixturesSub">#REF!</definedName>
    <definedName name="ELEV_OP">#REF!</definedName>
    <definedName name="Elevator" localSheetId="0" hidden="1">{#N/A,#N/A,FALSE,"OPERATING BUDGET 99";#N/A,#N/A,FALSE,"RECOVERY99"}</definedName>
    <definedName name="Elevator" localSheetId="1" hidden="1">{#N/A,#N/A,FALSE,"OPERATING BUDGET 99";#N/A,#N/A,FALSE,"RECOVERY99"}</definedName>
    <definedName name="Elevator" localSheetId="2" hidden="1">{#N/A,#N/A,FALSE,"OPERATING BUDGET 99";#N/A,#N/A,FALSE,"RECOVERY99"}</definedName>
    <definedName name="Elevator" localSheetId="3" hidden="1">{#N/A,#N/A,FALSE,"OPERATING BUDGET 99";#N/A,#N/A,FALSE,"RECOVERY99"}</definedName>
    <definedName name="Elevator" localSheetId="4" hidden="1">{#N/A,#N/A,FALSE,"OPERATING BUDGET 99";#N/A,#N/A,FALSE,"RECOVERY99"}</definedName>
    <definedName name="Elevator" hidden="1">{#N/A,#N/A,FALSE,"OPERATING BUDGET 99";#N/A,#N/A,FALSE,"RECOVERY99"}</definedName>
    <definedName name="ElevatorCost">#REF!</definedName>
    <definedName name="ElevatorDesc">#REF!</definedName>
    <definedName name="ElevatorSub">#REF!</definedName>
    <definedName name="End_Bal">#REF!</definedName>
    <definedName name="eng_date">#REF!</definedName>
    <definedName name="env_phase1_date">#REF!</definedName>
    <definedName name="env_phase2_date">#REF!</definedName>
    <definedName name="Equity_Share_LP" localSheetId="2">#REF!</definedName>
    <definedName name="Equity_Share_LP">#REF!</definedName>
    <definedName name="Equity_Share_Sponsor" localSheetId="2">#REF!</definedName>
    <definedName name="Equity_Share_Sponsor">#REF!</definedName>
    <definedName name="EquityItems">#REF!</definedName>
    <definedName name="er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stimator">#REF!</definedName>
    <definedName name="ETI">#REF!</definedName>
    <definedName name="EV__LASTREFTIME__" hidden="1">38301.5609375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134217735</definedName>
    <definedName name="EV__WBVERSION__" hidden="1">0</definedName>
    <definedName name="ev.Calculation" hidden="1">-4135</definedName>
    <definedName name="ev.Initialized" hidden="1">FALSE</definedName>
    <definedName name="EXPENSE">#REF!</definedName>
    <definedName name="Extra_Pay">#REF!</definedName>
    <definedName name="FABRIC_PANELS">#REF!</definedName>
    <definedName name="FabricPanelsCost">#REF!</definedName>
    <definedName name="FabricPanelsDesc">#REF!</definedName>
    <definedName name="FabricPanelsSub">#REF!</definedName>
    <definedName name="fads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dsf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dsf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dsf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dsf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ds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sdffsd" localSheetId="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asdffsd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asdffsd" localSheetId="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asdffsd" localSheetId="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asdffsd" localSheetId="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asdffsd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dfds" localSheetId="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dfds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dfds" localSheetId="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dfds" localSheetId="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dfds" localSheetId="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dfds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fdfg" localSheetId="0" hidden="1">{"quarterly",#N/A,FALSE,"Income Statement";#N/A,#N/A,FALSE,"print segment";#N/A,#N/A,FALSE,"Balance Sheet";#N/A,#N/A,FALSE,"Annl Inc";#N/A,#N/A,FALSE,"Cash Flow"}</definedName>
    <definedName name="fdfg" localSheetId="1" hidden="1">{"quarterly",#N/A,FALSE,"Income Statement";#N/A,#N/A,FALSE,"print segment";#N/A,#N/A,FALSE,"Balance Sheet";#N/A,#N/A,FALSE,"Annl Inc";#N/A,#N/A,FALSE,"Cash Flow"}</definedName>
    <definedName name="fdfg" localSheetId="2" hidden="1">{"quarterly",#N/A,FALSE,"Income Statement";#N/A,#N/A,FALSE,"print segment";#N/A,#N/A,FALSE,"Balance Sheet";#N/A,#N/A,FALSE,"Annl Inc";#N/A,#N/A,FALSE,"Cash Flow"}</definedName>
    <definedName name="fdfg" localSheetId="3" hidden="1">{"quarterly",#N/A,FALSE,"Income Statement";#N/A,#N/A,FALSE,"print segment";#N/A,#N/A,FALSE,"Balance Sheet";#N/A,#N/A,FALSE,"Annl Inc";#N/A,#N/A,FALSE,"Cash Flow"}</definedName>
    <definedName name="fdfg" localSheetId="4" hidden="1">{"quarterly",#N/A,FALSE,"Income Statement";#N/A,#N/A,FALSE,"print segment";#N/A,#N/A,FALSE,"Balance Sheet";#N/A,#N/A,FALSE,"Annl Inc";#N/A,#N/A,FALSE,"Cash Flow"}</definedName>
    <definedName name="fdfg" hidden="1">{"quarterly",#N/A,FALSE,"Income Statement";#N/A,#N/A,FALSE,"print segment";#N/A,#N/A,FALSE,"Balance Sheet";#N/A,#N/A,FALSE,"Annl Inc";#N/A,#N/A,FALSE,"Cash Flow"}</definedName>
    <definedName name="fdgad" localSheetId="0" hidden="1">{"inputs raw data",#N/A,TRUE,"INPUT"}</definedName>
    <definedName name="fdgad" localSheetId="1" hidden="1">{"inputs raw data",#N/A,TRUE,"INPUT"}</definedName>
    <definedName name="fdgad" localSheetId="2" hidden="1">{"inputs raw data",#N/A,TRUE,"INPUT"}</definedName>
    <definedName name="fdgad" localSheetId="3" hidden="1">{"inputs raw data",#N/A,TRUE,"INPUT"}</definedName>
    <definedName name="fdgad" localSheetId="4" hidden="1">{"inputs raw data",#N/A,TRUE,"INPUT"}</definedName>
    <definedName name="fdgad" hidden="1">{"inputs raw data",#N/A,TRUE,"INPUT"}</definedName>
    <definedName name="fdv" localSheetId="0" hidden="1">{"quarterly",#N/A,FALSE,"Income Statement";#N/A,#N/A,FALSE,"print segment";#N/A,#N/A,FALSE,"Balance Sheet";#N/A,#N/A,FALSE,"Annl Inc";#N/A,#N/A,FALSE,"Cash Flow"}</definedName>
    <definedName name="fdv" localSheetId="1" hidden="1">{"quarterly",#N/A,FALSE,"Income Statement";#N/A,#N/A,FALSE,"print segment";#N/A,#N/A,FALSE,"Balance Sheet";#N/A,#N/A,FALSE,"Annl Inc";#N/A,#N/A,FALSE,"Cash Flow"}</definedName>
    <definedName name="fdv" localSheetId="2" hidden="1">{"quarterly",#N/A,FALSE,"Income Statement";#N/A,#N/A,FALSE,"print segment";#N/A,#N/A,FALSE,"Balance Sheet";#N/A,#N/A,FALSE,"Annl Inc";#N/A,#N/A,FALSE,"Cash Flow"}</definedName>
    <definedName name="fdv" localSheetId="3" hidden="1">{"quarterly",#N/A,FALSE,"Income Statement";#N/A,#N/A,FALSE,"print segment";#N/A,#N/A,FALSE,"Balance Sheet";#N/A,#N/A,FALSE,"Annl Inc";#N/A,#N/A,FALSE,"Cash Flow"}</definedName>
    <definedName name="fdv" localSheetId="4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E_Quantity_Matrix">#REF!</definedName>
    <definedName name="fg" localSheetId="0">DATE(YEAR(#REF!),MONTH(#REF!)+Payment_Number,DAY(#REF!))</definedName>
    <definedName name="fg" localSheetId="1">DATE(YEAR(#REF!),MONTH(#REF!)+Payment_Number,DAY(#REF!))</definedName>
    <definedName name="fg" localSheetId="2">DATE(YEAR(#REF!),MONTH(#REF!)+Payment_Number,DAY(#REF!))</definedName>
    <definedName name="fg" localSheetId="3">DATE(YEAR(#REF!),MONTH(#REF!)+Payment_Number,DAY(#REF!))</definedName>
    <definedName name="fg" localSheetId="4">DATE(YEAR(#REF!),MONTH(#REF!)+Payment_Number,DAY(#REF!))</definedName>
    <definedName name="fg">DATE(YEAR(#REF!),MONTH(#REF!)+Payment_Number,DAY(#REF!))</definedName>
    <definedName name="fgf">#REF!</definedName>
    <definedName name="fgffgfggfg">#REF!</definedName>
    <definedName name="fgfgfg">#REF!</definedName>
    <definedName name="fggg">#REF!</definedName>
    <definedName name="fhg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g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g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g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g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hj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h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h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h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h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IELD">#REF!</definedName>
    <definedName name="FilingDesc">#REF!</definedName>
    <definedName name="FilingFees">#REF!</definedName>
    <definedName name="Fill" hidden="1">#REF!</definedName>
    <definedName name="FIRE_EXTINGUISHER_CABINET">#REF!</definedName>
    <definedName name="FireExtCost">#REF!</definedName>
    <definedName name="FireExtDesc">#REF!</definedName>
    <definedName name="FireExtSub">#REF!</definedName>
    <definedName name="FireProofingCost">#REF!</definedName>
    <definedName name="FireProofingDesc">#REF!</definedName>
    <definedName name="FireProofingSub">#REF!</definedName>
    <definedName name="fiscalyear">OFFSET(#REF!,1,,COUNTA(#REF!),1)</definedName>
    <definedName name="fixbyrend">#REF!</definedName>
    <definedName name="fixpyrend">#REF!</definedName>
    <definedName name="fixvar">#REF!</definedName>
    <definedName name="FixVar_default">#REF!</definedName>
    <definedName name="fixvar1">#REF!</definedName>
    <definedName name="fixvarcol">#REF!</definedName>
    <definedName name="fixvarcol1">#REF!</definedName>
    <definedName name="fixvarrow">#REF!</definedName>
    <definedName name="fixvarrow1">#REF!</definedName>
    <definedName name="FLOORING___BASE">#REF!</definedName>
    <definedName name="FlooringCost">#REF!</definedName>
    <definedName name="FlooringDesc">#REF!</definedName>
    <definedName name="FlooringSub">#REF!</definedName>
    <definedName name="fm" localSheetId="0" hidden="1">{"summary1",#N/A,TRUE,"Comps";"summary2",#N/A,TRUE,"Comps";"summary3",#N/A,TRUE,"Comps"}</definedName>
    <definedName name="fm" localSheetId="1" hidden="1">{"summary1",#N/A,TRUE,"Comps";"summary2",#N/A,TRUE,"Comps";"summary3",#N/A,TRUE,"Comps"}</definedName>
    <definedName name="fm" localSheetId="2" hidden="1">{"summary1",#N/A,TRUE,"Comps";"summary2",#N/A,TRUE,"Comps";"summary3",#N/A,TRUE,"Comps"}</definedName>
    <definedName name="fm" localSheetId="3" hidden="1">{"summary1",#N/A,TRUE,"Comps";"summary2",#N/A,TRUE,"Comps";"summary3",#N/A,TRUE,"Comps"}</definedName>
    <definedName name="fm" localSheetId="4" hidden="1">{"summary1",#N/A,TRUE,"Comps";"summary2",#N/A,TRUE,"Comps";"summary3",#N/A,TRUE,"Comps"}</definedName>
    <definedName name="fm" hidden="1">{"summary1",#N/A,TRUE,"Comps";"summary2",#N/A,TRUE,"Comps";"summary3",#N/A,TRUE,"Comps"}</definedName>
    <definedName name="FoldingPartCost">#REF!</definedName>
    <definedName name="FoldingPartDesc">#REF!</definedName>
    <definedName name="FoldingPartSub">#REF!</definedName>
    <definedName name="fpdate">#REF!</definedName>
    <definedName name="frequency" localSheetId="0">{"Annually";"Semi-Annually";"Quarterly";"Bi-Monthly";"Monthly"}</definedName>
    <definedName name="frequency" localSheetId="1">{"Annually";"Semi-Annually";"Quarterly";"Bi-Monthly";"Monthly"}</definedName>
    <definedName name="frequency" localSheetId="2">{"Annually";"Semi-Annually";"Quarterly";"Bi-Monthly";"Monthly"}</definedName>
    <definedName name="frequency" localSheetId="3">{"Annually";"Semi-Annually";"Quarterly";"Bi-Monthly";"Monthly"}</definedName>
    <definedName name="frequency" localSheetId="4">{"Annually";"Semi-Annually";"Quarterly";"Bi-Monthly";"Monthly"}</definedName>
    <definedName name="frequency">{"Annually";"Semi-Annually";"Quarterly";"Bi-Monthly";"Monthly"}</definedName>
    <definedName name="FRM_UPDSC">#REF!</definedName>
    <definedName name="fuckface" localSheetId="0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" localSheetId="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" localSheetId="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" localSheetId="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" localSheetId="4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ll_Print">#REF!</definedName>
    <definedName name="g">#REF!</definedName>
    <definedName name="gfg">#REF!</definedName>
    <definedName name="gfhs" localSheetId="0" hidden="1">{"summary1",#N/A,TRUE,"Comps";"summary2",#N/A,TRUE,"Comps";"summary3",#N/A,TRUE,"Comps"}</definedName>
    <definedName name="gfhs" localSheetId="1" hidden="1">{"summary1",#N/A,TRUE,"Comps";"summary2",#N/A,TRUE,"Comps";"summary3",#N/A,TRUE,"Comps"}</definedName>
    <definedName name="gfhs" localSheetId="2" hidden="1">{"summary1",#N/A,TRUE,"Comps";"summary2",#N/A,TRUE,"Comps";"summary3",#N/A,TRUE,"Comps"}</definedName>
    <definedName name="gfhs" localSheetId="3" hidden="1">{"summary1",#N/A,TRUE,"Comps";"summary2",#N/A,TRUE,"Comps";"summary3",#N/A,TRUE,"Comps"}</definedName>
    <definedName name="gfhs" localSheetId="4" hidden="1">{"summary1",#N/A,TRUE,"Comps";"summary2",#N/A,TRUE,"Comps";"summary3",#N/A,TRUE,"Comps"}</definedName>
    <definedName name="gfhs" hidden="1">{"summary1",#N/A,TRUE,"Comps";"summary2",#N/A,TRUE,"Comps";"summary3",#N/A,TRUE,"Comps"}</definedName>
    <definedName name="GKUY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KUY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KUY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KUY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KUY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KUY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n" localSheetId="0" hidden="1">{#N/A,#N/A,FALSE,"OPERATING BUDGET 99";#N/A,#N/A,FALSE,"RECOVERY99"}</definedName>
    <definedName name="gn" localSheetId="1" hidden="1">{#N/A,#N/A,FALSE,"OPERATING BUDGET 99";#N/A,#N/A,FALSE,"RECOVERY99"}</definedName>
    <definedName name="gn" localSheetId="2" hidden="1">{#N/A,#N/A,FALSE,"OPERATING BUDGET 99";#N/A,#N/A,FALSE,"RECOVERY99"}</definedName>
    <definedName name="gn" localSheetId="3" hidden="1">{#N/A,#N/A,FALSE,"OPERATING BUDGET 99";#N/A,#N/A,FALSE,"RECOVERY99"}</definedName>
    <definedName name="gn" localSheetId="4" hidden="1">{#N/A,#N/A,FALSE,"OPERATING BUDGET 99";#N/A,#N/A,FALSE,"RECOVERY99"}</definedName>
    <definedName name="gn" hidden="1">{#N/A,#N/A,FALSE,"OPERATING BUDGET 99";#N/A,#N/A,FALSE,"RECOVERY99"}</definedName>
    <definedName name="GnA_Name">#REF!</definedName>
    <definedName name="GnA_T1">#REF!</definedName>
    <definedName name="GnA_T10">#REF!</definedName>
    <definedName name="GnA_T2">#REF!</definedName>
    <definedName name="GnA_T3">#REF!</definedName>
    <definedName name="GnA_T4">#REF!</definedName>
    <definedName name="GnA_T5">#REF!</definedName>
    <definedName name="GnA_T6">#REF!</definedName>
    <definedName name="GnA_T7">#REF!</definedName>
    <definedName name="GnA_T8">#REF!</definedName>
    <definedName name="GnA_T9">#REF!</definedName>
    <definedName name="Goods.ProjectArea.968.BalanceToCommit_0">#REF!</definedName>
    <definedName name="Goods.ProjectArea.968.BalanceToCommit_1">#REF!</definedName>
    <definedName name="Goods.ProjectArea.968.Budget_0">#REF!</definedName>
    <definedName name="Goods.ProjectArea.968.Budget_1">#REF!</definedName>
    <definedName name="Goods.ProjectArea.968.Committed">#REF!</definedName>
    <definedName name="Goods.ProjectArea.968.Expected_0">#REF!</definedName>
    <definedName name="Goods.ProjectArea.968.Expected_1">#REF!</definedName>
    <definedName name="Goods.ProjectArea.968.SalesTax">#REF!</definedName>
    <definedName name="Goods.ProjectArea.968.Variance_0">#REF!</definedName>
    <definedName name="Goods.ProjectArea.968.Variance_1">#REF!</definedName>
    <definedName name="Goods.ProjectArea.969.BalanceToCommit_0">#REF!</definedName>
    <definedName name="Goods.ProjectArea.969.BalanceToCommit_1">#REF!</definedName>
    <definedName name="Goods.ProjectArea.969.Budget_0">#REF!</definedName>
    <definedName name="Goods.ProjectArea.969.Budget_1">#REF!</definedName>
    <definedName name="Goods.ProjectArea.969.Committed">#REF!</definedName>
    <definedName name="Goods.ProjectArea.969.Expected_0">#REF!</definedName>
    <definedName name="Goods.ProjectArea.969.Expected_1">#REF!</definedName>
    <definedName name="Goods.ProjectArea.969.SalesTax">#REF!</definedName>
    <definedName name="Goods.ProjectArea.969.Variance_0">#REF!</definedName>
    <definedName name="Goods.ProjectArea.969.Variance_1">#REF!</definedName>
    <definedName name="googlec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ooglec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ooglec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ooglec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ooglec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ooglec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round_Lease" localSheetId="0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Ground_Lease" localSheetId="1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Ground_Lease" localSheetId="2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Ground_Lease" localSheetId="3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Ground_Lease" localSheetId="4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Ground_Lease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GroundRent_Name">#REF!</definedName>
    <definedName name="GroundRent_T1">#REF!</definedName>
    <definedName name="GroundRent_T10">#REF!</definedName>
    <definedName name="GroundRent_T2">#REF!</definedName>
    <definedName name="GroundRent_T3">#REF!</definedName>
    <definedName name="GroundRent_T4">#REF!</definedName>
    <definedName name="GroundRent_T5">#REF!</definedName>
    <definedName name="GroundRent_T6">#REF!</definedName>
    <definedName name="GroundRent_T7">#REF!</definedName>
    <definedName name="GroundRent_T8">#REF!</definedName>
    <definedName name="GroundRent_T9">#REF!</definedName>
    <definedName name="h">#REF!</definedName>
    <definedName name="HARDWARE">#REF!</definedName>
    <definedName name="HardwareCost">#REF!</definedName>
    <definedName name="HardwareDesc">#REF!</definedName>
    <definedName name="HardwareSub">#REF!</definedName>
    <definedName name="HCItems">#REF!</definedName>
    <definedName name="HD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eader_Row">ROW(#REF!)</definedName>
    <definedName name="hjf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f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f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f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f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IST_OP">#REF!</definedName>
    <definedName name="HOLLOW_METAL">#REF!</definedName>
    <definedName name="HollowMetalCost">#REF!</definedName>
    <definedName name="HollowMetalDesc">#REF!</definedName>
    <definedName name="HollowMetalSub">#REF!</definedName>
    <definedName name="hope" localSheetId="0" hidden="1">{#N/A,#N/A,FALSE,"LP Exp";#N/A,#N/A,FALSE,"Salary";#N/A,#N/A,FALSE,"Admin Exp";#N/A,#N/A,FALSE,"QTS Bud";#N/A,#N/A,FALSE,"Marketing"}</definedName>
    <definedName name="hope" localSheetId="1" hidden="1">{#N/A,#N/A,FALSE,"LP Exp";#N/A,#N/A,FALSE,"Salary";#N/A,#N/A,FALSE,"Admin Exp";#N/A,#N/A,FALSE,"QTS Bud";#N/A,#N/A,FALSE,"Marketing"}</definedName>
    <definedName name="hope" localSheetId="2" hidden="1">{#N/A,#N/A,FALSE,"LP Exp";#N/A,#N/A,FALSE,"Salary";#N/A,#N/A,FALSE,"Admin Exp";#N/A,#N/A,FALSE,"QTS Bud";#N/A,#N/A,FALSE,"Marketing"}</definedName>
    <definedName name="hope" localSheetId="3" hidden="1">{#N/A,#N/A,FALSE,"LP Exp";#N/A,#N/A,FALSE,"Salary";#N/A,#N/A,FALSE,"Admin Exp";#N/A,#N/A,FALSE,"QTS Bud";#N/A,#N/A,FALSE,"Marketing"}</definedName>
    <definedName name="hope" localSheetId="4" hidden="1">{#N/A,#N/A,FALSE,"LP Exp";#N/A,#N/A,FALSE,"Salary";#N/A,#N/A,FALSE,"Admin Exp";#N/A,#N/A,FALSE,"QTS Bud";#N/A,#N/A,FALSE,"Marketing"}</definedName>
    <definedName name="hope" hidden="1">{#N/A,#N/A,FALSE,"LP Exp";#N/A,#N/A,FALSE,"Salary";#N/A,#N/A,FALSE,"Admin Exp";#N/A,#N/A,FALSE,"QTS Bud";#N/A,#N/A,FALSE,"Marketing"}</definedName>
    <definedName name="hope_condo" localSheetId="0" hidden="1">{#N/A,#N/A,FALSE,"LP Exp";#N/A,#N/A,FALSE,"Salary";#N/A,#N/A,FALSE,"Admin Exp";#N/A,#N/A,FALSE,"QTS Bud";#N/A,#N/A,FALSE,"Marketing"}</definedName>
    <definedName name="hope_condo" localSheetId="1" hidden="1">{#N/A,#N/A,FALSE,"LP Exp";#N/A,#N/A,FALSE,"Salary";#N/A,#N/A,FALSE,"Admin Exp";#N/A,#N/A,FALSE,"QTS Bud";#N/A,#N/A,FALSE,"Marketing"}</definedName>
    <definedName name="hope_condo" localSheetId="2" hidden="1">{#N/A,#N/A,FALSE,"LP Exp";#N/A,#N/A,FALSE,"Salary";#N/A,#N/A,FALSE,"Admin Exp";#N/A,#N/A,FALSE,"QTS Bud";#N/A,#N/A,FALSE,"Marketing"}</definedName>
    <definedName name="hope_condo" localSheetId="3" hidden="1">{#N/A,#N/A,FALSE,"LP Exp";#N/A,#N/A,FALSE,"Salary";#N/A,#N/A,FALSE,"Admin Exp";#N/A,#N/A,FALSE,"QTS Bud";#N/A,#N/A,FALSE,"Marketing"}</definedName>
    <definedName name="hope_condo" localSheetId="4" hidden="1">{#N/A,#N/A,FALSE,"LP Exp";#N/A,#N/A,FALSE,"Salary";#N/A,#N/A,FALSE,"Admin Exp";#N/A,#N/A,FALSE,"QTS Bud";#N/A,#N/A,FALSE,"Marketing"}</definedName>
    <definedName name="hope_condo" hidden="1">{#N/A,#N/A,FALSE,"LP Exp";#N/A,#N/A,FALSE,"Salary";#N/A,#N/A,FALSE,"Admin Exp";#N/A,#N/A,FALSE,"QTS Bud";#N/A,#N/A,FALSE,"Marketing"}</definedName>
    <definedName name="HTML_CodePage" hidden="1">1252</definedName>
    <definedName name="HTML_Control" localSheetId="0" hidden="1">{"'Table of Contents'!$A$1"}</definedName>
    <definedName name="HTML_Control" localSheetId="1" hidden="1">{"'Table of Contents'!$A$1"}</definedName>
    <definedName name="HTML_Control" localSheetId="2" hidden="1">{"'Table of Contents'!$A$1"}</definedName>
    <definedName name="HTML_Control" localSheetId="3" hidden="1">{"'Table of Contents'!$A$1"}</definedName>
    <definedName name="HTML_Control" localSheetId="4" hidden="1">{"'Table of Contents'!$A$1"}</definedName>
    <definedName name="HTML_Control" hidden="1">{"'Table of Contents'!$A$1"}</definedName>
    <definedName name="HTML_Description" hidden="1">""</definedName>
    <definedName name="HTML_Email" hidden="1">""</definedName>
    <definedName name="HTML_Header" hidden="1">"Table of Contents"</definedName>
    <definedName name="HTML_LastUpdate" hidden="1">"6/5/01"</definedName>
    <definedName name="HTML_LineAfter" hidden="1">FALSE</definedName>
    <definedName name="HTML_LineBefore" hidden="1">FALSE</definedName>
    <definedName name="HTML_Name" hidden="1">"Samuel Lyustikman"</definedName>
    <definedName name="HTML_OBDlg2" hidden="1">TRUE</definedName>
    <definedName name="HTML_OBDlg4" hidden="1">TRUE</definedName>
    <definedName name="HTML_OS" hidden="1">0</definedName>
    <definedName name="HTML_PathFile" hidden="1">"E:\temp\MyHTML.htm"</definedName>
    <definedName name="HTML_Title" hidden="1">"MTK_template_2_1"</definedName>
    <definedName name="HTML1_10" hidden="1">""</definedName>
    <definedName name="HTML1_11" hidden="1">1</definedName>
    <definedName name="HTML1_12" hidden="1">"C:\INTRANET\GERMANY.htm"</definedName>
    <definedName name="HTML1_2" hidden="1">1</definedName>
    <definedName name="HTML1_3" hidden="1">"PP_EUR"</definedName>
    <definedName name="HTML1_4" hidden="1">"Germany"</definedName>
    <definedName name="HTML1_5" hidden="1">""</definedName>
    <definedName name="HTML1_6" hidden="1">-4146</definedName>
    <definedName name="HTML1_7" hidden="1">-4146</definedName>
    <definedName name="HTML1_8" hidden="1">"8/31/96"</definedName>
    <definedName name="HTML1_9" hidden="1">""</definedName>
    <definedName name="HTML2_10" hidden="1">""</definedName>
    <definedName name="HTML2_11" hidden="1">-4146</definedName>
    <definedName name="HTML2_12" hidden="1">"C:\My Documents\Intranet\profit plan\HTML\GERMANY.htm"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1</definedName>
    <definedName name="HTML2_7" hidden="1">1</definedName>
    <definedName name="HTML2_8" hidden="1">""</definedName>
    <definedName name="HTML2_9" hidden="1">""</definedName>
    <definedName name="HTMLCount" hidden="1">2</definedName>
    <definedName name="huh" localSheetId="0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huh" localSheetId="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huh" localSheetId="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huh" localSheetId="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huh" localSheetId="4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huh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HVAC">#REF!</definedName>
    <definedName name="HVACC" localSheetId="0" hidden="1">{"CA Summary",#N/A,FALSE,"COMMON AREA EXPENSE SUMMARY";"CA Mainten",#N/A,FALSE,"COMMON AREA MAINTENANCE"}</definedName>
    <definedName name="HVACC" localSheetId="1" hidden="1">{"CA Summary",#N/A,FALSE,"COMMON AREA EXPENSE SUMMARY";"CA Mainten",#N/A,FALSE,"COMMON AREA MAINTENANCE"}</definedName>
    <definedName name="HVACC" localSheetId="2" hidden="1">{"CA Summary",#N/A,FALSE,"COMMON AREA EXPENSE SUMMARY";"CA Mainten",#N/A,FALSE,"COMMON AREA MAINTENANCE"}</definedName>
    <definedName name="HVACC" localSheetId="3" hidden="1">{"CA Summary",#N/A,FALSE,"COMMON AREA EXPENSE SUMMARY";"CA Mainten",#N/A,FALSE,"COMMON AREA MAINTENANCE"}</definedName>
    <definedName name="HVACC" localSheetId="4" hidden="1">{"CA Summary",#N/A,FALSE,"COMMON AREA EXPENSE SUMMARY";"CA Mainten",#N/A,FALSE,"COMMON AREA MAINTENANCE"}</definedName>
    <definedName name="HVACC" hidden="1">{"CA Summary",#N/A,FALSE,"COMMON AREA EXPENSE SUMMARY";"CA Mainten",#N/A,FALSE,"COMMON AREA MAINTENANCE"}</definedName>
    <definedName name="HVACCost">#REF!</definedName>
    <definedName name="HVACDesc">#REF!</definedName>
    <definedName name="HVACSub">#REF!</definedName>
    <definedName name="IncludeSelectRange">#REF!</definedName>
    <definedName name="INF_ABOU_RANGE">#REF!</definedName>
    <definedName name="INF_CONVENTION">#REF!</definedName>
    <definedName name="INF_NOTE_RANGE">#REF!</definedName>
    <definedName name="INF_OVER_RANGE">#REF!</definedName>
    <definedName name="INF_STEP_RANGE">#REF!</definedName>
    <definedName name="INF_TIPS_RANGE">#REF!</definedName>
    <definedName name="INFO_ABOUT">#REF!</definedName>
    <definedName name="INFO_CONVENTION">#REF!</definedName>
    <definedName name="INFO_CURR_PRT">#REF!</definedName>
    <definedName name="INFO_LIST">#REF!</definedName>
    <definedName name="INFO_NOTESFX">#REF!</definedName>
    <definedName name="INFO_OVERVIEW">#REF!</definedName>
    <definedName name="INFO_PRINT">#REF!</definedName>
    <definedName name="INFO_STEPS">#REF!</definedName>
    <definedName name="INFO_TIPS">#REF!</definedName>
    <definedName name="INFO_TOPIC">#REF!</definedName>
    <definedName name="INFORMATION">#REF!</definedName>
    <definedName name="InsRec" localSheetId="0" hidden="1">{#N/A,#N/A,FALSE,"OPERATING BUDGET 99";#N/A,#N/A,FALSE,"RECOVERY99"}</definedName>
    <definedName name="InsRec" localSheetId="1" hidden="1">{#N/A,#N/A,FALSE,"OPERATING BUDGET 99";#N/A,#N/A,FALSE,"RECOVERY99"}</definedName>
    <definedName name="InsRec" localSheetId="2" hidden="1">{#N/A,#N/A,FALSE,"OPERATING BUDGET 99";#N/A,#N/A,FALSE,"RECOVERY99"}</definedName>
    <definedName name="InsRec" localSheetId="3" hidden="1">{#N/A,#N/A,FALSE,"OPERATING BUDGET 99";#N/A,#N/A,FALSE,"RECOVERY99"}</definedName>
    <definedName name="InsRec" localSheetId="4" hidden="1">{#N/A,#N/A,FALSE,"OPERATING BUDGET 99";#N/A,#N/A,FALSE,"RECOVERY99"}</definedName>
    <definedName name="InsRec" hidden="1">{#N/A,#N/A,FALSE,"OPERATING BUDGET 99";#N/A,#N/A,FALSE,"RECOVERY99"}</definedName>
    <definedName name="Insurance_Name">#REF!</definedName>
    <definedName name="Insurance_T1">#REF!</definedName>
    <definedName name="Insurance_T10">#REF!</definedName>
    <definedName name="Insurance_T2">#REF!</definedName>
    <definedName name="Insurance_T3">#REF!</definedName>
    <definedName name="Insurance_T4">#REF!</definedName>
    <definedName name="Insurance_T5">#REF!</definedName>
    <definedName name="Insurance_T6">#REF!</definedName>
    <definedName name="Insurance_T7">#REF!</definedName>
    <definedName name="Insurance_T8">#REF!</definedName>
    <definedName name="Insurance_T9">#REF!</definedName>
    <definedName name="Int">#REF!</definedName>
    <definedName name="Interest_Rate">#REF!</definedName>
    <definedName name="IntRate">#REF!</definedName>
    <definedName name="IntroPrintArea" hidden="1">#REF!</definedName>
    <definedName name="Inv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38908.5391666667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b" localSheetId="0" hidden="1">{"summary1",#N/A,TRUE,"Comps";"summary2",#N/A,TRUE,"Comps";"summary3",#N/A,TRUE,"Comps"}</definedName>
    <definedName name="jb" localSheetId="1" hidden="1">{"summary1",#N/A,TRUE,"Comps";"summary2",#N/A,TRUE,"Comps";"summary3",#N/A,TRUE,"Comps"}</definedName>
    <definedName name="jb" localSheetId="2" hidden="1">{"summary1",#N/A,TRUE,"Comps";"summary2",#N/A,TRUE,"Comps";"summary3",#N/A,TRUE,"Comps"}</definedName>
    <definedName name="jb" localSheetId="3" hidden="1">{"summary1",#N/A,TRUE,"Comps";"summary2",#N/A,TRUE,"Comps";"summary3",#N/A,TRUE,"Comps"}</definedName>
    <definedName name="jb" localSheetId="4" hidden="1">{"summary1",#N/A,TRUE,"Comps";"summary2",#N/A,TRUE,"Comps";"summary3",#N/A,TRUE,"Comps"}</definedName>
    <definedName name="jb" hidden="1">{"summary1",#N/A,TRUE,"Comps";"summary2",#N/A,TRUE,"Comps";"summary3",#N/A,TRUE,"Comps"}</definedName>
    <definedName name="jj" localSheetId="0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j" localSheetId="1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j" localSheetId="2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j" localSheetId="3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j" localSheetId="4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j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k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umk" localSheetId="0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umk" localSheetId="1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umk" localSheetId="2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umk" localSheetId="3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umk" localSheetId="4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umk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JUNK" localSheetId="0" hidden="1">{"'Table of Contents'!$A$1"}</definedName>
    <definedName name="JUNK" localSheetId="1" hidden="1">{"'Table of Contents'!$A$1"}</definedName>
    <definedName name="JUNK" localSheetId="2" hidden="1">{"'Table of Contents'!$A$1"}</definedName>
    <definedName name="JUNK" localSheetId="3" hidden="1">{"'Table of Contents'!$A$1"}</definedName>
    <definedName name="JUNK" localSheetId="4" hidden="1">{"'Table of Contents'!$A$1"}</definedName>
    <definedName name="JUNK" hidden="1">{"'Table of Contents'!$A$1"}</definedName>
    <definedName name="Junk_condo" localSheetId="0" hidden="1">{"SCHEDULE",#N/A,FALSE,"Fin_sched"}</definedName>
    <definedName name="Junk_condo" localSheetId="1" hidden="1">{"SCHEDULE",#N/A,FALSE,"Fin_sched"}</definedName>
    <definedName name="Junk_condo" localSheetId="2" hidden="1">{"SCHEDULE",#N/A,FALSE,"Fin_sched"}</definedName>
    <definedName name="Junk_condo" localSheetId="3" hidden="1">{"SCHEDULE",#N/A,FALSE,"Fin_sched"}</definedName>
    <definedName name="Junk_condo" localSheetId="4" hidden="1">{"SCHEDULE",#N/A,FALSE,"Fin_sched"}</definedName>
    <definedName name="Junk_condo" hidden="1">{"SCHEDULE",#N/A,FALSE,"Fin_sched"}</definedName>
    <definedName name="JUNK2" localSheetId="0" hidden="1">{"SUMMARY",#N/A,FALSE,"Fin_sched"}</definedName>
    <definedName name="JUNK2" localSheetId="1" hidden="1">{"SUMMARY",#N/A,FALSE,"Fin_sched"}</definedName>
    <definedName name="JUNK2" localSheetId="2" hidden="1">{"SUMMARY",#N/A,FALSE,"Fin_sched"}</definedName>
    <definedName name="JUNK2" localSheetId="3" hidden="1">{"SUMMARY",#N/A,FALSE,"Fin_sched"}</definedName>
    <definedName name="JUNK2" localSheetId="4" hidden="1">{"SUMMARY",#N/A,FALSE,"Fin_sched"}</definedName>
    <definedName name="JUNK2" hidden="1">{"SUMMARY",#N/A,FALSE,"Fin_sched"}</definedName>
    <definedName name="K_EXISTS">#REF!</definedName>
    <definedName name="K_HELP">#REF!</definedName>
    <definedName name="K_LIMIT">#REF!</definedName>
    <definedName name="K_UPDATE">#REF!</definedName>
    <definedName name="K_VERSIONS">#REF!</definedName>
    <definedName name="KEEPDATA">#REF!</definedName>
    <definedName name="Key_Count">'[1]Deal Inputs'!$D$10</definedName>
    <definedName name="KGKHJ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KHJ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KHJ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KHJ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KHJ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KHJ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LABOR">#REF!</definedName>
    <definedName name="LandItems">#REF!</definedName>
    <definedName name="Landscaping_Name">#REF!</definedName>
    <definedName name="Landscaping_T1">#REF!</definedName>
    <definedName name="Landscaping_T10">#REF!</definedName>
    <definedName name="Landscaping_T2">#REF!</definedName>
    <definedName name="Landscaping_T3">#REF!</definedName>
    <definedName name="Landscaping_T4">#REF!</definedName>
    <definedName name="Landscaping_T5">#REF!</definedName>
    <definedName name="Landscaping_T6">#REF!</definedName>
    <definedName name="Landscaping_T7">#REF!</definedName>
    <definedName name="Landscaping_T8">#REF!</definedName>
    <definedName name="Landscaping_T9">#REF!</definedName>
    <definedName name="Last_Row" localSheetId="0">IF('1 - Source &amp; Uses'!Values_Entered,Header_Row+'1 - Source &amp; Uses'!Number_of_Payments,Header_Row)</definedName>
    <definedName name="Last_Row" localSheetId="1">IF('2 - Construction Budget'!Values_Entered,Header_Row+'2 - Construction Budget'!Number_of_Payments,Header_Row)</definedName>
    <definedName name="Last_Row" localSheetId="2">IF('3 - MAR  - Valuation'!Values_Entered,Header_Row+'3 - MAR  - Valuation'!Number_of_Payments,Header_Row)</definedName>
    <definedName name="Last_Row" localSheetId="3">IF('4 - MAR - 5 year CF 2027-2031'!Values_Entered,Header_Row+'4 - MAR - 5 year CF 2027-2031'!Number_of_Payments,Header_Row)</definedName>
    <definedName name="Last_Row" localSheetId="4">IF('5 - MAR - Assumptions'!Values_Entered,Header_Row+'5 - MAR - Assumptions'!Number_of_Payments,Header_Row)</definedName>
    <definedName name="Last_Row">IF(Values_Entered,Header_Row+Number_of_Payments,Header_Row)</definedName>
    <definedName name="LATH___ACOUSTICS" localSheetId="0">#REF!</definedName>
    <definedName name="LATH___ACOUSTICS">#REF!</definedName>
    <definedName name="LC_Name">#REF!</definedName>
    <definedName name="LC_T1">#REF!</definedName>
    <definedName name="LC_T10">#REF!</definedName>
    <definedName name="LC_T2">#REF!</definedName>
    <definedName name="LC_T3">#REF!</definedName>
    <definedName name="LC_T4">#REF!</definedName>
    <definedName name="LC_T5">#REF!</definedName>
    <definedName name="LC_T6">#REF!</definedName>
    <definedName name="LC_T7">#REF!</definedName>
    <definedName name="LC_T8">#REF!</definedName>
    <definedName name="LC_T9">#REF!</definedName>
    <definedName name="leasetype">#REF!</definedName>
    <definedName name="leasetypename">#REF!</definedName>
    <definedName name="Lender">#REF!</definedName>
    <definedName name="LIST_ADDR" localSheetId="0">#REF!</definedName>
    <definedName name="LIST_ADDR">#REF!</definedName>
    <definedName name="LIST_RNG" localSheetId="0">#REF!</definedName>
    <definedName name="LIST_RNG">#REF!</definedName>
    <definedName name="ListOffset" hidden="1">1</definedName>
    <definedName name="ll" localSheetId="0" hidden="1">{#N/A,#N/A,TRUE,"Maritime Park Arena PCD";#N/A,#N/A,TRUE,"Maritime Park Arena IOR"}</definedName>
    <definedName name="ll" localSheetId="1" hidden="1">{#N/A,#N/A,TRUE,"Maritime Park Arena PCD";#N/A,#N/A,TRUE,"Maritime Park Arena IOR"}</definedName>
    <definedName name="ll" localSheetId="2" hidden="1">{#N/A,#N/A,TRUE,"Maritime Park Arena PCD";#N/A,#N/A,TRUE,"Maritime Park Arena IOR"}</definedName>
    <definedName name="ll" localSheetId="3" hidden="1">{#N/A,#N/A,TRUE,"Maritime Park Arena PCD";#N/A,#N/A,TRUE,"Maritime Park Arena IOR"}</definedName>
    <definedName name="ll" localSheetId="4" hidden="1">{#N/A,#N/A,TRUE,"Maritime Park Arena PCD";#N/A,#N/A,TRUE,"Maritime Park Arena IOR"}</definedName>
    <definedName name="ll" hidden="1">{#N/A,#N/A,TRUE,"Maritime Park Arena PCD";#N/A,#N/A,TRUE,"Maritime Park Arena IOR"}</definedName>
    <definedName name="loan_amount">#REF!</definedName>
    <definedName name="Loan_Start">#REF!</definedName>
    <definedName name="Loan_Years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cations">OFFSET(#REF!,1,,COUNTA(#REF!),1)</definedName>
    <definedName name="Losses" localSheetId="0" hidden="1">{"TAB 1",#N/A,FALSE,"1";"tab 2",#N/A,FALSE,"2";"TAB 3",#N/A,FALSE,"3";"tab 4",#N/A,FALSE,"4";"tab 5",#N/A,FALSE,"5";"tab 6",#N/A,FALSE,"6";"tab 7",#N/A,FALSE,"7";"TAB 8",#N/A,FALSE,"8"}</definedName>
    <definedName name="Losses" localSheetId="1" hidden="1">{"TAB 1",#N/A,FALSE,"1";"tab 2",#N/A,FALSE,"2";"TAB 3",#N/A,FALSE,"3";"tab 4",#N/A,FALSE,"4";"tab 5",#N/A,FALSE,"5";"tab 6",#N/A,FALSE,"6";"tab 7",#N/A,FALSE,"7";"TAB 8",#N/A,FALSE,"8"}</definedName>
    <definedName name="Losses" localSheetId="2" hidden="1">{"TAB 1",#N/A,FALSE,"1";"tab 2",#N/A,FALSE,"2";"TAB 3",#N/A,FALSE,"3";"tab 4",#N/A,FALSE,"4";"tab 5",#N/A,FALSE,"5";"tab 6",#N/A,FALSE,"6";"tab 7",#N/A,FALSE,"7";"TAB 8",#N/A,FALSE,"8"}</definedName>
    <definedName name="Losses" localSheetId="3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ouvers" localSheetId="0" hidden="1">{#N/A,#N/A,TRUE,"Ericsson Stadium PCD ";#N/A,#N/A,TRUE,"Ericsson Stadium IOR"}</definedName>
    <definedName name="Louvers" localSheetId="1" hidden="1">{#N/A,#N/A,TRUE,"Ericsson Stadium PCD ";#N/A,#N/A,TRUE,"Ericsson Stadium IOR"}</definedName>
    <definedName name="Louvers" localSheetId="2" hidden="1">{#N/A,#N/A,TRUE,"Ericsson Stadium PCD ";#N/A,#N/A,TRUE,"Ericsson Stadium IOR"}</definedName>
    <definedName name="Louvers" localSheetId="3" hidden="1">{#N/A,#N/A,TRUE,"Ericsson Stadium PCD ";#N/A,#N/A,TRUE,"Ericsson Stadium IOR"}</definedName>
    <definedName name="Louvers" localSheetId="4" hidden="1">{#N/A,#N/A,TRUE,"Ericsson Stadium PCD ";#N/A,#N/A,TRUE,"Ericsson Stadium IOR"}</definedName>
    <definedName name="Louvers" hidden="1">{#N/A,#N/A,TRUE,"Ericsson Stadium PCD ";#N/A,#N/A,TRUE,"Ericsson Stadium IOR"}</definedName>
    <definedName name="Louversa" localSheetId="0" hidden="1">{#N/A,#N/A,TRUE,"Ericsson Stadium PCD ";#N/A,#N/A,TRUE,"Ericsson Stadium IOR"}</definedName>
    <definedName name="Louversa" localSheetId="1" hidden="1">{#N/A,#N/A,TRUE,"Ericsson Stadium PCD ";#N/A,#N/A,TRUE,"Ericsson Stadium IOR"}</definedName>
    <definedName name="Louversa" localSheetId="2" hidden="1">{#N/A,#N/A,TRUE,"Ericsson Stadium PCD ";#N/A,#N/A,TRUE,"Ericsson Stadium IOR"}</definedName>
    <definedName name="Louversa" localSheetId="3" hidden="1">{#N/A,#N/A,TRUE,"Ericsson Stadium PCD ";#N/A,#N/A,TRUE,"Ericsson Stadium IOR"}</definedName>
    <definedName name="Louversa" localSheetId="4" hidden="1">{#N/A,#N/A,TRUE,"Ericsson Stadium PCD ";#N/A,#N/A,TRUE,"Ericsson Stadium IOR"}</definedName>
    <definedName name="Louversa" hidden="1">{#N/A,#N/A,TRUE,"Ericsson Stadium PCD ";#N/A,#N/A,TRUE,"Ericsson Stadium IOR"}</definedName>
    <definedName name="LW_ActualAge">#REF!</definedName>
    <definedName name="LW_Address">#REF!</definedName>
    <definedName name="LW_Affiliation">#REF!</definedName>
    <definedName name="LW_BuildingFrame">#REF!</definedName>
    <definedName name="LW_Buyer">#REF!</definedName>
    <definedName name="LW_ChainScale">#REF!</definedName>
    <definedName name="LW_City">#REF!</definedName>
    <definedName name="LW_ClientAddress1">#REF!</definedName>
    <definedName name="LW_ClientCity1">#REF!</definedName>
    <definedName name="LW_ClientCompany1">#REF!</definedName>
    <definedName name="LW_ClientLast1">#REF!</definedName>
    <definedName name="LW_ClientLast2">#REF!</definedName>
    <definedName name="LW_ClientSalutation1">#REF!</definedName>
    <definedName name="LW_ClientSalutation2">#REF!</definedName>
    <definedName name="LW_Condition">#REF!</definedName>
    <definedName name="LW_Corridor">#REF!</definedName>
    <definedName name="LW_CostTotal">#REF!</definedName>
    <definedName name="LW_County">#REF!</definedName>
    <definedName name="LW_DateofInspection">#REF!</definedName>
    <definedName name="LW_DateOfValueAsComplete">#REF!</definedName>
    <definedName name="LW_DateofValueAsIs">#REF!</definedName>
    <definedName name="LW_DateOfValueAsStabilized">#REF!</definedName>
    <definedName name="LW_DiscountRate">#REF!</definedName>
    <definedName name="LW_DiscountRateComplete">#REF!</definedName>
    <definedName name="LW_DiscountRateHypoComplete">#REF!</definedName>
    <definedName name="LW_DiscountRateReport">#REF!</definedName>
    <definedName name="LW_DiscountRateStable">#REF!</definedName>
    <definedName name="LW_DueDate">#REF!</definedName>
    <definedName name="LW_EconomicLIfe">#REF!</definedName>
    <definedName name="LW_EffectiveAge">#REF!</definedName>
    <definedName name="LW_ExteriorWalls">#REF!</definedName>
    <definedName name="LW_FFEAsIs">#REF!</definedName>
    <definedName name="LW_FFECostPerRoom">#REF!</definedName>
    <definedName name="LW_FileReference">#REF!</definedName>
    <definedName name="LW_FixVarBaseYear">#REF!</definedName>
    <definedName name="LW_FixVarStartYear">#REF!</definedName>
    <definedName name="LW_GBA">#REF!</definedName>
    <definedName name="LW_HoldPeriod">#REF!</definedName>
    <definedName name="LW_HostAffiliation">#REF!</definedName>
    <definedName name="LW_HostLocation">#REF!</definedName>
    <definedName name="LW_HostPrice">#REF!</definedName>
    <definedName name="LW_HostRegion">#REF!</definedName>
    <definedName name="LW_IncomeAsComp">#REF!</definedName>
    <definedName name="LW_IncomeAsCompPerRoom">#REF!</definedName>
    <definedName name="LW_IncomeAsIs">#REF!</definedName>
    <definedName name="LW_IncomeAsIsPerRoom">#REF!</definedName>
    <definedName name="LW_IncomeAsStab">#REF!</definedName>
    <definedName name="LW_IncomeAsStabPerRoom">#REF!</definedName>
    <definedName name="LW_IncomeHypoAsIs">#REF!</definedName>
    <definedName name="LW_IncomeHypoAsIsPerRoom">#REF!</definedName>
    <definedName name="LW_Inflation1">#REF!</definedName>
    <definedName name="LW_Inflation2">#REF!</definedName>
    <definedName name="LW_InsurableValueOrCost">#REF!</definedName>
    <definedName name="LW_InterestAppraised">#REF!</definedName>
    <definedName name="LW_InterestAppraisedLC">#REF!</definedName>
    <definedName name="LW_LandAcre">#REF!</definedName>
    <definedName name="LW_LandSqFt">#REF!</definedName>
    <definedName name="LW_LastBathReno">#REF!</definedName>
    <definedName name="LW_LastMajorReno">#REF!</definedName>
    <definedName name="LW_LastRoomReno">#REF!</definedName>
    <definedName name="LW_Manager">#REF!</definedName>
    <definedName name="LW_MeetingSqFt">#REF!</definedName>
    <definedName name="LW_No.OfStories">#REF!</definedName>
    <definedName name="LW_Owner">#REF!</definedName>
    <definedName name="LW_ParkingSpaceNo.">#REF!</definedName>
    <definedName name="LW_ParkingSpaceType">#REF!</definedName>
    <definedName name="LW_PenetrationBaseYear">#REF!</definedName>
    <definedName name="LW_PenetrationStartYear">#REF!</definedName>
    <definedName name="LW_PropertyName">#REF!</definedName>
    <definedName name="LW_PSADate">#REF!</definedName>
    <definedName name="LW_PurchasePrice">#REF!</definedName>
    <definedName name="LW_RenovationAmountPerRoom">#REF!</definedName>
    <definedName name="LW_RenovationAmountTotal">#REF!</definedName>
    <definedName name="LW_RenovationOrConstructionUC">#REF!</definedName>
    <definedName name="LW_ReportDate">#REF!</definedName>
    <definedName name="LW_RoofAge">#REF!</definedName>
    <definedName name="LW_RoofCover">#REF!</definedName>
    <definedName name="LW_SalesApproachRange">#REF!</definedName>
    <definedName name="LW_SalesApproachRangePerKey">#REF!</definedName>
    <definedName name="LW_Segment1">#REF!</definedName>
    <definedName name="LW_Segment2">#REF!</definedName>
    <definedName name="LW_Segment3">#REF!</definedName>
    <definedName name="LW_Segment4">#REF!</definedName>
    <definedName name="LW_Seller">#REF!</definedName>
    <definedName name="LW_ServiceType">#REF!</definedName>
    <definedName name="LW_SiteArea">#REF!</definedName>
    <definedName name="LW_State">#REF!</definedName>
    <definedName name="LW_StateLong">#REF!</definedName>
    <definedName name="LW_SubjectNo.OfRooms">#REF!</definedName>
    <definedName name="LW_SubjectType">#REF!</definedName>
    <definedName name="LW_TaxCompAverage">#REF!</definedName>
    <definedName name="LW_TaxID">#REF!</definedName>
    <definedName name="LW_ValueAsComp">#REF!</definedName>
    <definedName name="LW_ValueAsCompPerRoom">#REF!</definedName>
    <definedName name="LW_ValueAsIs">#REF!</definedName>
    <definedName name="LW_ValueAsIsPerRoom">#REF!</definedName>
    <definedName name="LW_ValueAsStab">#REF!</definedName>
    <definedName name="LW_ValueAsStabPerRoom">#REF!</definedName>
    <definedName name="LW_ValueHypoAsIs">#REF!</definedName>
    <definedName name="LW_ValueHypoAsIsPerRoom">#REF!</definedName>
    <definedName name="LW_YearBuilt">#REF!</definedName>
    <definedName name="LW_Zip">#REF!</definedName>
    <definedName name="MACRO_HIDE">#REF!</definedName>
    <definedName name="MACRO_PRINT">#REF!</definedName>
    <definedName name="MACRO_SHOW">#REF!</definedName>
    <definedName name="MACROS">#REF!</definedName>
    <definedName name="MACROS_RANGE">#REF!</definedName>
    <definedName name="Maintenance_Name">#REF!</definedName>
    <definedName name="Maintenance_T1">#REF!</definedName>
    <definedName name="Maintenance_T10">#REF!</definedName>
    <definedName name="Maintenance_T2">#REF!</definedName>
    <definedName name="Maintenance_T3">#REF!</definedName>
    <definedName name="Maintenance_T4">#REF!</definedName>
    <definedName name="Maintenance_T5">#REF!</definedName>
    <definedName name="Maintenance_T6">#REF!</definedName>
    <definedName name="Maintenance_T7">#REF!</definedName>
    <definedName name="Maintenance_T8">#REF!</definedName>
    <definedName name="Maintenance_T9">#REF!</definedName>
    <definedName name="mans" localSheetId="0" hidden="1">{"quarterly",#N/A,FALSE,"Income Statement";#N/A,#N/A,FALSE,"print segment";#N/A,#N/A,FALSE,"Balance Sheet";#N/A,#N/A,FALSE,"Annl Inc";#N/A,#N/A,FALSE,"Cash Flow"}</definedName>
    <definedName name="mans" localSheetId="1" hidden="1">{"quarterly",#N/A,FALSE,"Income Statement";#N/A,#N/A,FALSE,"print segment";#N/A,#N/A,FALSE,"Balance Sheet";#N/A,#N/A,FALSE,"Annl Inc";#N/A,#N/A,FALSE,"Cash Flow"}</definedName>
    <definedName name="mans" localSheetId="2" hidden="1">{"quarterly",#N/A,FALSE,"Income Statement";#N/A,#N/A,FALSE,"print segment";#N/A,#N/A,FALSE,"Balance Sheet";#N/A,#N/A,FALSE,"Annl Inc";#N/A,#N/A,FALSE,"Cash Flow"}</definedName>
    <definedName name="mans" localSheetId="3" hidden="1">{"quarterly",#N/A,FALSE,"Income Statement";#N/A,#N/A,FALSE,"print segment";#N/A,#N/A,FALSE,"Balance Sheet";#N/A,#N/A,FALSE,"Annl Inc";#N/A,#N/A,FALSE,"Cash Flow"}</definedName>
    <definedName name="mans" localSheetId="4" hidden="1">{"quarterly",#N/A,FALSE,"Income Statement";#N/A,#N/A,FALSE,"print segment";#N/A,#N/A,FALSE,"Balance Sheet";#N/A,#N/A,FALSE,"Annl Inc";#N/A,#N/A,FALSE,"Cash Flow"}</definedName>
    <definedName name="mans" hidden="1">{"quarterly",#N/A,FALSE,"Income Statement";#N/A,#N/A,FALSE,"print segment";#N/A,#N/A,FALSE,"Balance Sheet";#N/A,#N/A,FALSE,"Annl Inc";#N/A,#N/A,FALSE,"Cash Flow"}</definedName>
    <definedName name="MarbleCost">#REF!</definedName>
    <definedName name="MarbleDesc">#REF!</definedName>
    <definedName name="MarbleSub">#REF!</definedName>
    <definedName name="Marketing_Name">#REF!</definedName>
    <definedName name="Marketing_T1">#REF!</definedName>
    <definedName name="Marketing_T10">#REF!</definedName>
    <definedName name="Marketing_T2">#REF!</definedName>
    <definedName name="Marketing_T3">#REF!</definedName>
    <definedName name="Marketing_T4">#REF!</definedName>
    <definedName name="Marketing_T5">#REF!</definedName>
    <definedName name="Marketing_T6">#REF!</definedName>
    <definedName name="Marketing_T7">#REF!</definedName>
    <definedName name="Marketing_T8">#REF!</definedName>
    <definedName name="Marketing_T9">#REF!</definedName>
    <definedName name="MarkMarket_Name">#REF!</definedName>
    <definedName name="MarkMarket_T1">#REF!</definedName>
    <definedName name="MarkMarket_T10">#REF!</definedName>
    <definedName name="MarkMarket_T2">#REF!</definedName>
    <definedName name="MarkMarket_T3">#REF!</definedName>
    <definedName name="MarkMarket_T4">#REF!</definedName>
    <definedName name="MarkMarket_T5">#REF!</definedName>
    <definedName name="MarkMarket_T6">#REF!</definedName>
    <definedName name="MarkMarket_T7">#REF!</definedName>
    <definedName name="MarkMarket_T8">#REF!</definedName>
    <definedName name="MarkMarket_T9">#REF!</definedName>
    <definedName name="MasonryCost">#REF!</definedName>
    <definedName name="MasonryDesc">#REF!</definedName>
    <definedName name="MasonrySub">#REF!</definedName>
    <definedName name="MASTER_MECH">#REF!</definedName>
    <definedName name="masterblock">#REF!</definedName>
    <definedName name="masterlot">#REF!</definedName>
    <definedName name="Maturity">#REF!</definedName>
    <definedName name="MGHM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HM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HM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HM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HM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HM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mtFee_Name">#REF!</definedName>
    <definedName name="MgmtFee_T1">#REF!</definedName>
    <definedName name="MgmtFee_T10">#REF!</definedName>
    <definedName name="MgmtFee_T2">#REF!</definedName>
    <definedName name="MgmtFee_T3">#REF!</definedName>
    <definedName name="MgmtFee_T4">#REF!</definedName>
    <definedName name="MgmtFee_T5">#REF!</definedName>
    <definedName name="MgmtFee_T6">#REF!</definedName>
    <definedName name="MgmtFee_T7">#REF!</definedName>
    <definedName name="MgmtFee_T8">#REF!</definedName>
    <definedName name="MgmtFee_T9">#REF!</definedName>
    <definedName name="mhj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j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j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j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j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j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ILE_RATE">#REF!</definedName>
    <definedName name="MillworkCost">#REF!</definedName>
    <definedName name="MillworkDesc">#REF!</definedName>
    <definedName name="months_per_period" localSheetId="0">INDEX({12,6,3,2,1},MATCH(#REF!,'1 - Source &amp; Uses'!frequency,0))</definedName>
    <definedName name="months_per_period" localSheetId="1">INDEX({12,6,3,2,1},MATCH(#REF!,'2 - Construction Budget'!frequency,0))</definedName>
    <definedName name="months_per_period" localSheetId="2">INDEX({12,6,3,2,1},MATCH(#REF!,'3 - MAR  - Valuation'!frequency,0))</definedName>
    <definedName name="months_per_period" localSheetId="3">INDEX({12,6,3,2,1},MATCH(#REF!,'4 - MAR - 5 year CF 2027-2031'!frequency,0))</definedName>
    <definedName name="months_per_period" localSheetId="4">INDEX({12,6,3,2,1},MATCH(#REF!,'5 - MAR - Assumptions'!frequency,0))</definedName>
    <definedName name="months_per_period">INDEX({12,6,3,2,1},MATCH(#REF!,frequency,0))</definedName>
    <definedName name="mtb" localSheetId="0" hidden="1">{"Actual",#N/A,FALSE,"(価格)";"Market",#N/A,FALSE,"(価格)";"Plan",#N/A,FALSE,"(価格)"}</definedName>
    <definedName name="mtb" localSheetId="1" hidden="1">{"Actual",#N/A,FALSE,"(価格)";"Market",#N/A,FALSE,"(価格)";"Plan",#N/A,FALSE,"(価格)"}</definedName>
    <definedName name="mtb" localSheetId="2" hidden="1">{"Actual",#N/A,FALSE,"(価格)";"Market",#N/A,FALSE,"(価格)";"Plan",#N/A,FALSE,"(価格)"}</definedName>
    <definedName name="mtb" localSheetId="3" hidden="1">{"Actual",#N/A,FALSE,"(価格)";"Market",#N/A,FALSE,"(価格)";"Plan",#N/A,FALSE,"(価格)"}</definedName>
    <definedName name="mtb" localSheetId="4" hidden="1">{"Actual",#N/A,FALSE,"(価格)";"Market",#N/A,FALSE,"(価格)";"Plan",#N/A,FALSE,"(価格)"}</definedName>
    <definedName name="mtb" hidden="1">{"Actual",#N/A,FALSE,"(価格)";"Market",#N/A,FALSE,"(価格)";"Plan",#N/A,FALSE,"(価格)"}</definedName>
    <definedName name="ｍｔｂ2" localSheetId="0" hidden="1">{"ｹﾝﾄ（M)",#N/A,FALSE,"収支・日割";"ｹﾝﾄ（RD)",#N/A,FALSE,"収支・日割";"ｹﾝﾄ（PMC)",#N/A,FALSE,"収支・日割"}</definedName>
    <definedName name="ｍｔｂ2" localSheetId="1" hidden="1">{"ｹﾝﾄ（M)",#N/A,FALSE,"収支・日割";"ｹﾝﾄ（RD)",#N/A,FALSE,"収支・日割";"ｹﾝﾄ（PMC)",#N/A,FALSE,"収支・日割"}</definedName>
    <definedName name="ｍｔｂ2" localSheetId="2" hidden="1">{"ｹﾝﾄ（M)",#N/A,FALSE,"収支・日割";"ｹﾝﾄ（RD)",#N/A,FALSE,"収支・日割";"ｹﾝﾄ（PMC)",#N/A,FALSE,"収支・日割"}</definedName>
    <definedName name="ｍｔｂ2" localSheetId="3" hidden="1">{"ｹﾝﾄ（M)",#N/A,FALSE,"収支・日割";"ｹﾝﾄ（RD)",#N/A,FALSE,"収支・日割";"ｹﾝﾄ（PMC)",#N/A,FALSE,"収支・日割"}</definedName>
    <definedName name="ｍｔｂ2" localSheetId="4" hidden="1">{"ｹﾝﾄ（M)",#N/A,FALSE,"収支・日割";"ｹﾝﾄ（RD)",#N/A,FALSE,"収支・日割";"ｹﾝﾄ（PMC)",#N/A,FALSE,"収支・日割"}</definedName>
    <definedName name="ｍｔｂ2" hidden="1">{"ｹﾝﾄ（M)",#N/A,FALSE,"収支・日割";"ｹﾝﾄ（RD)",#N/A,FALSE,"収支・日割";"ｹﾝﾄ（PMC)",#N/A,FALSE,"収支・日割"}</definedName>
    <definedName name="Name">#REF!</definedName>
    <definedName name="Narrative">"Object 1"</definedName>
    <definedName name="ncci08">#REF!</definedName>
    <definedName name="no_bldgs">#REF!</definedName>
    <definedName name="NO_UPDATE">#REF!</definedName>
    <definedName name="noi">#REF!</definedName>
    <definedName name="NOI_Description">#REF!</definedName>
    <definedName name="noicategory">#REF!</definedName>
    <definedName name="NonReimbursable_Name">#REF!</definedName>
    <definedName name="NonReimbursable_T1">#REF!</definedName>
    <definedName name="NonReimbursable_T10">#REF!</definedName>
    <definedName name="NonReimbursable_T2">#REF!</definedName>
    <definedName name="NonReimbursable_T3">#REF!</definedName>
    <definedName name="NonReimbursable_T4">#REF!</definedName>
    <definedName name="NonReimbursable_T5">#REF!</definedName>
    <definedName name="NonReimbursable_T6">#REF!</definedName>
    <definedName name="NonReimbursable_T7">#REF!</definedName>
    <definedName name="NonReimbursable_T8">#REF!</definedName>
    <definedName name="NonReimbursable_T9">#REF!</definedName>
    <definedName name="NOTES_FIELDS">#REF!</definedName>
    <definedName name="NOTES_SHOW">#REF!</definedName>
    <definedName name="nper" localSheetId="0">term*'1 - Source &amp; Uses'!periods_per_year</definedName>
    <definedName name="nper" localSheetId="1">term*'2 - Construction Budget'!periods_per_year</definedName>
    <definedName name="nper" localSheetId="2">term*'3 - MAR  - Valuation'!periods_per_year</definedName>
    <definedName name="nper" localSheetId="3">term*'4 - MAR - 5 year CF 2027-2031'!periods_per_year</definedName>
    <definedName name="nper" localSheetId="4">term*'5 - MAR - Assumptions'!periods_per_year</definedName>
    <definedName name="nper">term*periods_per_year</definedName>
    <definedName name="Num_Pmt_Per_Year" localSheetId="0">#REF!</definedName>
    <definedName name="Num_Pmt_Per_Year">#REF!</definedName>
    <definedName name="Number_of_Payments" localSheetId="0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 localSheetId="4">MATCH(0.01,End_Bal,-1)+1</definedName>
    <definedName name="Number_of_Payments">MATCH(0.01,End_Bal,-1)+1</definedName>
    <definedName name="occ_mkt">#REF!</definedName>
    <definedName name="occ_submkt">#REF!</definedName>
    <definedName name="oo" localSheetId="0" hidden="1">{"CA Summary",#N/A,FALSE,"COMMON AREA EXPENSE SUMMARY";"CA Mainten",#N/A,FALSE,"COMMON AREA MAINTENANCE"}</definedName>
    <definedName name="oo" localSheetId="1" hidden="1">{"CA Summary",#N/A,FALSE,"COMMON AREA EXPENSE SUMMARY";"CA Mainten",#N/A,FALSE,"COMMON AREA MAINTENANCE"}</definedName>
    <definedName name="oo" localSheetId="2" hidden="1">{"CA Summary",#N/A,FALSE,"COMMON AREA EXPENSE SUMMARY";"CA Mainten",#N/A,FALSE,"COMMON AREA MAINTENANCE"}</definedName>
    <definedName name="oo" localSheetId="3" hidden="1">{"CA Summary",#N/A,FALSE,"COMMON AREA EXPENSE SUMMARY";"CA Mainten",#N/A,FALSE,"COMMON AREA MAINTENANCE"}</definedName>
    <definedName name="oo" localSheetId="4" hidden="1">{"CA Summary",#N/A,FALSE,"COMMON AREA EXPENSE SUMMARY";"CA Mainten",#N/A,FALSE,"COMMON AREA MAINTENANCE"}</definedName>
    <definedName name="oo" hidden="1">{"CA Summary",#N/A,FALSE,"COMMON AREA EXPENSE SUMMARY";"CA Mainten",#N/A,FALSE,"COMMON AREA MAINTENANCE"}</definedName>
    <definedName name="OP_ENGRS">#REF!</definedName>
    <definedName name="OpHist_fixvar">#REF!</definedName>
    <definedName name="OPHist_lines">#REF!</definedName>
    <definedName name="OpStmtRange">#REF!</definedName>
    <definedName name="os_lookup">#REF!</definedName>
    <definedName name="OT_ALLOW">#REF!</definedName>
    <definedName name="OtherCapEx_Name">#REF!</definedName>
    <definedName name="OtherCapEx_T1">#REF!</definedName>
    <definedName name="OtherCapEx_T10">#REF!</definedName>
    <definedName name="OtherCapEx_T2">#REF!</definedName>
    <definedName name="OtherCapEx_T3">#REF!</definedName>
    <definedName name="OtherCapEx_T4">#REF!</definedName>
    <definedName name="OtherCapEx_T5">#REF!</definedName>
    <definedName name="OtherCapEx_T6">#REF!</definedName>
    <definedName name="OtherCapEx_T7">#REF!</definedName>
    <definedName name="OtherCapEx_T8">#REF!</definedName>
    <definedName name="OtherCapEx_T9">#REF!</definedName>
    <definedName name="OtherCapEx1_Name">#REF!</definedName>
    <definedName name="OtherCapEx1_T1">#REF!</definedName>
    <definedName name="OtherCapEx1_T10">#REF!</definedName>
    <definedName name="OtherCapEx1_T2">#REF!</definedName>
    <definedName name="OtherCapEx1_T3">#REF!</definedName>
    <definedName name="OtherCapEx1_T4">#REF!</definedName>
    <definedName name="OtherCapEx1_T5">#REF!</definedName>
    <definedName name="OtherCapEx1_T6">#REF!</definedName>
    <definedName name="OtherCapEx1_T7">#REF!</definedName>
    <definedName name="OtherCapEx1_T8">#REF!</definedName>
    <definedName name="OtherCapEx1_T9">#REF!</definedName>
    <definedName name="OtherExpenses_Name">#REF!</definedName>
    <definedName name="OtherExpenses_T1">#REF!</definedName>
    <definedName name="OtherExpenses_T10">#REF!</definedName>
    <definedName name="OtherExpenses_T2">#REF!</definedName>
    <definedName name="OtherExpenses_T3">#REF!</definedName>
    <definedName name="OtherExpenses_T4">#REF!</definedName>
    <definedName name="OtherExpenses_T5">#REF!</definedName>
    <definedName name="OtherExpenses_T6">#REF!</definedName>
    <definedName name="OtherExpenses_T7">#REF!</definedName>
    <definedName name="OtherExpenses_T8">#REF!</definedName>
    <definedName name="OtherExpenses_T9">#REF!</definedName>
    <definedName name="OtherExpenses1_Name">#REF!</definedName>
    <definedName name="OtherExpenses1_T1">#REF!</definedName>
    <definedName name="OtherExpenses1_T10">#REF!</definedName>
    <definedName name="OtherExpenses1_T2">#REF!</definedName>
    <definedName name="OtherExpenses1_T3">#REF!</definedName>
    <definedName name="OtherExpenses1_T4">#REF!</definedName>
    <definedName name="OtherExpenses1_T5">#REF!</definedName>
    <definedName name="OtherExpenses1_T6">#REF!</definedName>
    <definedName name="OtherExpenses1_T7">#REF!</definedName>
    <definedName name="OtherExpenses1_T8">#REF!</definedName>
    <definedName name="OtherExpenses1_T9">#REF!</definedName>
    <definedName name="OtherIncome_Name">#REF!</definedName>
    <definedName name="OtherIncome_T1">#REF!</definedName>
    <definedName name="OtherIncome_T10">#REF!</definedName>
    <definedName name="OtherIncome_T2">#REF!</definedName>
    <definedName name="OtherIncome_T3">#REF!</definedName>
    <definedName name="OtherIncome_T4">#REF!</definedName>
    <definedName name="OtherIncome_T5">#REF!</definedName>
    <definedName name="OtherIncome_T6">#REF!</definedName>
    <definedName name="OtherIncome_T7">#REF!</definedName>
    <definedName name="OtherIncome_T8">#REF!</definedName>
    <definedName name="OtherIncome_T9">#REF!</definedName>
    <definedName name="p" localSheetId="0" hidden="1">{"summary1",#N/A,TRUE,"Comps";"summary2",#N/A,TRUE,"Comps";"summary3",#N/A,TRUE,"Comps"}</definedName>
    <definedName name="p" localSheetId="1" hidden="1">{"summary1",#N/A,TRUE,"Comps";"summary2",#N/A,TRUE,"Comps";"summary3",#N/A,TRUE,"Comps"}</definedName>
    <definedName name="p" localSheetId="2" hidden="1">{"summary1",#N/A,TRUE,"Comps";"summary2",#N/A,TRUE,"Comps";"summary3",#N/A,TRUE,"Comps"}</definedName>
    <definedName name="p" localSheetId="3" hidden="1">{"summary1",#N/A,TRUE,"Comps";"summary2",#N/A,TRUE,"Comps";"summary3",#N/A,TRUE,"Comps"}</definedName>
    <definedName name="p" localSheetId="4" hidden="1">{"summary1",#N/A,TRUE,"Comps";"summary2",#N/A,TRUE,"Comps";"summary3",#N/A,TRUE,"Comps"}</definedName>
    <definedName name="p" hidden="1">{"summary1",#N/A,TRUE,"Comps";"summary2",#N/A,TRUE,"Comps";"summary3",#N/A,TRUE,"Comps"}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INTING">#REF!</definedName>
    <definedName name="PaintingCost">#REF!</definedName>
    <definedName name="PaintingDesc">#REF!</definedName>
    <definedName name="PaintingSub">#REF!</definedName>
    <definedName name="ParkingExpense_Name">#REF!</definedName>
    <definedName name="ParkingExpense_T1">#REF!</definedName>
    <definedName name="ParkingExpense_T10">#REF!</definedName>
    <definedName name="ParkingExpense_T2">#REF!</definedName>
    <definedName name="ParkingExpense_T3">#REF!</definedName>
    <definedName name="ParkingExpense_T4">#REF!</definedName>
    <definedName name="ParkingExpense_T5">#REF!</definedName>
    <definedName name="ParkingExpense_T6">#REF!</definedName>
    <definedName name="ParkingExpense_T7">#REF!</definedName>
    <definedName name="ParkingExpense_T8">#REF!</definedName>
    <definedName name="ParkingExpense_T9">#REF!</definedName>
    <definedName name="ParkingIncome_Name">#REF!</definedName>
    <definedName name="ParkingIncome_T1">#REF!</definedName>
    <definedName name="ParkingIncome_T10">#REF!</definedName>
    <definedName name="ParkingIncome_T2">#REF!</definedName>
    <definedName name="ParkingIncome_T3">#REF!</definedName>
    <definedName name="ParkingIncome_T4">#REF!</definedName>
    <definedName name="ParkingIncome_T5">#REF!</definedName>
    <definedName name="ParkingIncome_T6">#REF!</definedName>
    <definedName name="ParkingIncome_T7">#REF!</definedName>
    <definedName name="ParkingIncome_T8">#REF!</definedName>
    <definedName name="ParkingIncome_T9">#REF!</definedName>
    <definedName name="Pay_Date">#REF!</definedName>
    <definedName name="Pay_Num">#REF!</definedName>
    <definedName name="payment">#REF!</definedName>
    <definedName name="Payment_Date" localSheetId="0">DATE(YEAR(Loan_Start),MONTH(Loan_Start)+Payment_Number,DAY(Loan_Start))</definedName>
    <definedName name="Payment_Date" localSheetId="1">DATE(YEAR(Loan_Start),MONTH(Loan_Start)+Payment_Number,DAY(Loan_Start))</definedName>
    <definedName name="Payment_Date" localSheetId="2">DATE(YEAR(Loan_Start),MONTH(Loan_Start)+Payment_Number,DAY(Loan_Start))</definedName>
    <definedName name="Payment_Date" localSheetId="3">DATE(YEAR(Loan_Start),MONTH(Loan_Start)+Payment_Number,DAY(Loan_Start))</definedName>
    <definedName name="Payment_Date" localSheetId="4">DATE(YEAR(Loan_Start),MONTH(Loan_Start)+Payment_Number,DAY(Loan_Start))</definedName>
    <definedName name="Payment_Date">DATE(YEAR(Loan_Start),MONTH(Loan_Start)+Payment_Number,DAY(Loan_Start))</definedName>
    <definedName name="Payroll_Name">#REF!</definedName>
    <definedName name="Payroll_T1">#REF!</definedName>
    <definedName name="Payroll_T10">#REF!</definedName>
    <definedName name="Payroll_T2">#REF!</definedName>
    <definedName name="Payroll_T3">#REF!</definedName>
    <definedName name="Payroll_T4">#REF!</definedName>
    <definedName name="Payroll_T5">#REF!</definedName>
    <definedName name="Payroll_T6">#REF!</definedName>
    <definedName name="Payroll_T7">#REF!</definedName>
    <definedName name="Payroll_T8">#REF!</definedName>
    <definedName name="Payroll_T9">#REF!</definedName>
    <definedName name="pctofyr2">#REF!</definedName>
    <definedName name="pennbyrend">#REF!</definedName>
    <definedName name="pennpyrend">#REF!</definedName>
    <definedName name="PercentageRent_Name">#REF!</definedName>
    <definedName name="PercentageRent_T1">#REF!</definedName>
    <definedName name="PercentageRent_T10">#REF!</definedName>
    <definedName name="PercentageRent_T2">#REF!</definedName>
    <definedName name="PercentageRent_T3">#REF!</definedName>
    <definedName name="PercentageRent_T4">#REF!</definedName>
    <definedName name="PercentageRent_T5">#REF!</definedName>
    <definedName name="PercentageRent_T6">#REF!</definedName>
    <definedName name="PercentageRent_T7">#REF!</definedName>
    <definedName name="PercentageRent_T8">#REF!</definedName>
    <definedName name="PercentageRent_T9">#REF!</definedName>
    <definedName name="periods_per_year" localSheetId="0">INDEX({1,2,4,6,12},MATCH(#REF!,'1 - Source &amp; Uses'!frequency,0))</definedName>
    <definedName name="periods_per_year" localSheetId="1">INDEX({1,2,4,6,12},MATCH(#REF!,'2 - Construction Budget'!frequency,0))</definedName>
    <definedName name="periods_per_year" localSheetId="2">INDEX({1,2,4,6,12},MATCH(#REF!,'3 - MAR  - Valuation'!frequency,0))</definedName>
    <definedName name="periods_per_year" localSheetId="3">INDEX({1,2,4,6,12},MATCH(#REF!,'4 - MAR - 5 year CF 2027-2031'!frequency,0))</definedName>
    <definedName name="periods_per_year" localSheetId="4">INDEX({1,2,4,6,12},MATCH(#REF!,'5 - MAR - Assumptions'!frequency,0))</definedName>
    <definedName name="periods_per_year">INDEX({1,2,4,6,12},MATCH(#REF!,frequency,0))</definedName>
    <definedName name="PermitCost">#REF!</definedName>
    <definedName name="PermitDesc">#REF!</definedName>
    <definedName name="PERSONALIZE">#REF!</definedName>
    <definedName name="Phase_II?" localSheetId="2">#REF!</definedName>
    <definedName name="Phase_II?">#REF!</definedName>
    <definedName name="Photo1">#REF!</definedName>
    <definedName name="Photo2">#REF!</definedName>
    <definedName name="Photo3">#REF!</definedName>
    <definedName name="Photo4">#REF!</definedName>
    <definedName name="pier90" localSheetId="0" hidden="1">{"excavation",#N/A,FALSE,"DETAIL.XLS"}</definedName>
    <definedName name="pier90" localSheetId="1" hidden="1">{"excavation",#N/A,FALSE,"DETAIL.XLS"}</definedName>
    <definedName name="pier90" localSheetId="2" hidden="1">{"excavation",#N/A,FALSE,"DETAIL.XLS"}</definedName>
    <definedName name="pier90" localSheetId="3" hidden="1">{"excavation",#N/A,FALSE,"DETAIL.XLS"}</definedName>
    <definedName name="pier90" localSheetId="4" hidden="1">{"excavation",#N/A,FALSE,"DETAIL.XLS"}</definedName>
    <definedName name="pier90" hidden="1">{"excavation",#N/A,FALSE,"DETAIL.XLS"}</definedName>
    <definedName name="platform" localSheetId="0" hidden="1">{#N/A,#N/A,TRUE,"Ericsson Stadium PCD ";#N/A,#N/A,TRUE,"Ericsson Stadium IOR"}</definedName>
    <definedName name="platform" localSheetId="1" hidden="1">{#N/A,#N/A,TRUE,"Ericsson Stadium PCD ";#N/A,#N/A,TRUE,"Ericsson Stadium IOR"}</definedName>
    <definedName name="platform" localSheetId="2" hidden="1">{#N/A,#N/A,TRUE,"Ericsson Stadium PCD ";#N/A,#N/A,TRUE,"Ericsson Stadium IOR"}</definedName>
    <definedName name="platform" localSheetId="3" hidden="1">{#N/A,#N/A,TRUE,"Ericsson Stadium PCD ";#N/A,#N/A,TRUE,"Ericsson Stadium IOR"}</definedName>
    <definedName name="platform" localSheetId="4" hidden="1">{#N/A,#N/A,TRUE,"Ericsson Stadium PCD ";#N/A,#N/A,TRUE,"Ericsson Stadium IOR"}</definedName>
    <definedName name="platform" hidden="1">{#N/A,#N/A,TRUE,"Ericsson Stadium PCD ";#N/A,#N/A,TRUE,"Ericsson Stadium IOR"}</definedName>
    <definedName name="platforma" localSheetId="0" hidden="1">{#N/A,#N/A,TRUE,"Ericsson Stadium PCD ";#N/A,#N/A,TRUE,"Ericsson Stadium IOR"}</definedName>
    <definedName name="platforma" localSheetId="1" hidden="1">{#N/A,#N/A,TRUE,"Ericsson Stadium PCD ";#N/A,#N/A,TRUE,"Ericsson Stadium IOR"}</definedName>
    <definedName name="platforma" localSheetId="2" hidden="1">{#N/A,#N/A,TRUE,"Ericsson Stadium PCD ";#N/A,#N/A,TRUE,"Ericsson Stadium IOR"}</definedName>
    <definedName name="platforma" localSheetId="3" hidden="1">{#N/A,#N/A,TRUE,"Ericsson Stadium PCD ";#N/A,#N/A,TRUE,"Ericsson Stadium IOR"}</definedName>
    <definedName name="platforma" localSheetId="4" hidden="1">{#N/A,#N/A,TRUE,"Ericsson Stadium PCD ";#N/A,#N/A,TRUE,"Ericsson Stadium IOR"}</definedName>
    <definedName name="platforma" hidden="1">{#N/A,#N/A,TRUE,"Ericsson Stadium PCD ";#N/A,#N/A,TRUE,"Ericsson Stadium IOR"}</definedName>
    <definedName name="PlazaAcousticCost">#REF!</definedName>
    <definedName name="PlazaAppliancesCost">#REF!</definedName>
    <definedName name="PlazaArchMetalCost">#REF!</definedName>
    <definedName name="PlazaConcreteCost">#REF!</definedName>
    <definedName name="PlazaDemolitionCost">#REF!</definedName>
    <definedName name="PlazaDrywallCost">#REF!</definedName>
    <definedName name="PlazaElectricalFixtureCost">#REF!</definedName>
    <definedName name="PlazaElectricCost">#REF!</definedName>
    <definedName name="PlazaElevatorCost">#REF!</definedName>
    <definedName name="PlazaFabricPanelsCost">#REF!</definedName>
    <definedName name="PlazaFilingCost">#REF!</definedName>
    <definedName name="PlazaFireExtCost">#REF!</definedName>
    <definedName name="PlazaFireProofingCost">#REF!</definedName>
    <definedName name="PlazaFlooringCost">#REF!</definedName>
    <definedName name="PlazaFoldingPartCost">#REF!</definedName>
    <definedName name="PlazaHardwareCost">#REF!</definedName>
    <definedName name="PlazaHollowMetalCost">#REF!</definedName>
    <definedName name="PlazaHVACCost">#REF!</definedName>
    <definedName name="PlazaMarbleCost">#REF!</definedName>
    <definedName name="PlazaMasonryCost">#REF!</definedName>
    <definedName name="PlazaMillworkCost">#REF!</definedName>
    <definedName name="PlazaPaintingCost">#REF!</definedName>
    <definedName name="PlazaPermitCost">#REF!</definedName>
    <definedName name="PlazaPlumbingCost">#REF!</definedName>
    <definedName name="PlazaProjScreenCost">#REF!</definedName>
    <definedName name="PlazaProtectionCost">#REF!</definedName>
    <definedName name="PlazaRaisedFloorCost">#REF!</definedName>
    <definedName name="PlazaSprinklerCost">#REF!</definedName>
    <definedName name="PlazaSprinklerFilingCost">#REF!</definedName>
    <definedName name="PlazaSteelCost">#REF!</definedName>
    <definedName name="PlazaToiletAccessCost">#REF!</definedName>
    <definedName name="PlazaToiletPartCost">#REF!</definedName>
    <definedName name="PlazaWaterproofingCost">#REF!</definedName>
    <definedName name="PlazaWindowTreatmentsCost">#REF!</definedName>
    <definedName name="PlumbingCost">#REF!</definedName>
    <definedName name="PlumbingDesc">#REF!</definedName>
    <definedName name="PlumbingSub">#REF!</definedName>
    <definedName name="PRCTRENT">#REF!</definedName>
    <definedName name="PREV_SCEN">#REF!</definedName>
    <definedName name="Princ">#REF!</definedName>
    <definedName name="principal1">#REF!</definedName>
    <definedName name="principal2">#REF!</definedName>
    <definedName name="principal3">#REF!</definedName>
    <definedName name="principal4">#REF!</definedName>
    <definedName name="principal5">#REF!</definedName>
    <definedName name="principal6">#REF!</definedName>
    <definedName name="principal7">#REF!</definedName>
    <definedName name="principal8">#REF!</definedName>
    <definedName name="_xlnm.Print_Area" localSheetId="0">#REF!</definedName>
    <definedName name="_xlnm.Print_Area" localSheetId="2">'3 - MAR  - Valuation'!$A$1:$M$67</definedName>
    <definedName name="_xlnm.Print_Area" localSheetId="3">'4 - MAR - 5 year CF 2027-2031'!$A$1:$U$75</definedName>
    <definedName name="_xlnm.Print_Area" localSheetId="4">'5 - MAR - Assumptions'!$A$1:$J$76</definedName>
    <definedName name="_xlnm.Print_Area">#REF!</definedName>
    <definedName name="Print_Area_Reset" localSheetId="0">OFFSET(Full_Print,0,0,'1 - Source &amp; Uses'!Last_Row)</definedName>
    <definedName name="Print_Area_Reset" localSheetId="1">OFFSET(Full_Print,0,0,'2 - Construction Budget'!Last_Row)</definedName>
    <definedName name="Print_Area_Reset" localSheetId="2">OFFSET(Full_Print,0,0,'3 - MAR  - Valuation'!Last_Row)</definedName>
    <definedName name="Print_Area_Reset" localSheetId="3">OFFSET(Full_Print,0,0,'4 - MAR - 5 year CF 2027-2031'!Last_Row)</definedName>
    <definedName name="Print_Area_Reset" localSheetId="4">OFFSET(Full_Print,0,0,'5 - MAR - Assumptions'!Last_Row)</definedName>
    <definedName name="Print_Area_Reset">OFFSET(Full_Print,0,0,Last_Row)</definedName>
    <definedName name="_xlnm.Print_Titles">#N/A</definedName>
    <definedName name="Print_Titles_MI">#REF!,#REF!</definedName>
    <definedName name="PRINT1">#REF!</definedName>
    <definedName name="PrintArea" localSheetId="0">#REF!</definedName>
    <definedName name="PrintArea">#REF!</definedName>
    <definedName name="Project.Allowances.BalanceToCommit_0">#REF!</definedName>
    <definedName name="Project.Allowances.Budget_0">#REF!</definedName>
    <definedName name="Project.Allowances.Committed_0">#REF!</definedName>
    <definedName name="Project.Allowances.Expected_0">#REF!</definedName>
    <definedName name="Project.Allowances.Variance_0">#REF!</definedName>
    <definedName name="Project.Goods.BalanceToCommit_0">#REF!</definedName>
    <definedName name="Project.Goods.BalanceToCommit_1">#REF!</definedName>
    <definedName name="Project.Goods.Budget_0">#REF!</definedName>
    <definedName name="Project.Goods.Budget_1">#REF!</definedName>
    <definedName name="Project.Goods.Committed_0">#REF!</definedName>
    <definedName name="Project.Goods.Committed_1">#REF!</definedName>
    <definedName name="Project.Goods.Expected_0">#REF!</definedName>
    <definedName name="Project.Goods.Expected_1">#REF!</definedName>
    <definedName name="Project.Goods.Variance_0">#REF!</definedName>
    <definedName name="Project.Goods.Variance_1">#REF!</definedName>
    <definedName name="Project.SalesTax.BalanceToCommit">#REF!</definedName>
    <definedName name="Project.SalesTax.Budget">#REF!</definedName>
    <definedName name="Project.SalesTax.Committed">#REF!</definedName>
    <definedName name="Project.SalesTax.Expected_0">#REF!</definedName>
    <definedName name="Project.SalesTax.Variance">#REF!</definedName>
    <definedName name="Project.Total.BalanceToCommit_0">#REF!</definedName>
    <definedName name="Project.Total.Budget_0">#REF!</definedName>
    <definedName name="Project.Total.Committed_0">#REF!</definedName>
    <definedName name="Project.Total.Expected_0">#REF!</definedName>
    <definedName name="Project.Total.Variance_0">#REF!</definedName>
    <definedName name="ProjectDesc">#REF!</definedName>
    <definedName name="Projection_Year_Start">#REF!</definedName>
    <definedName name="Projection_Year_Startp">#REF!</definedName>
    <definedName name="ProjectMgr">#REF!</definedName>
    <definedName name="ProjScreenCost">#REF!</definedName>
    <definedName name="ProjScreenDesc">#REF!</definedName>
    <definedName name="ProjScreenSub">#REF!</definedName>
    <definedName name="Promote_Structure" localSheetId="2">#REF!</definedName>
    <definedName name="Promote_Structure">#REF!</definedName>
    <definedName name="prop_class">#REF!</definedName>
    <definedName name="prop_no">#REF!</definedName>
    <definedName name="prop_type_primary">#REF!</definedName>
    <definedName name="prop_type_secondary">#REF!</definedName>
    <definedName name="propaddress">#REF!</definedName>
    <definedName name="propcity">#REF!</definedName>
    <definedName name="PROPERTY">#REF!</definedName>
    <definedName name="Property_Name">#REF!</definedName>
    <definedName name="Property_Units_Rooms_SF_Beds_Sites">#REF!</definedName>
    <definedName name="Property_Year_Built">#REF!</definedName>
    <definedName name="propertytypedesc">#REF!</definedName>
    <definedName name="ProposalNo">#REF!</definedName>
    <definedName name="ProppAddress">#REF!</definedName>
    <definedName name="ProppCity">#REF!</definedName>
    <definedName name="ProppZip">#REF!</definedName>
    <definedName name="propstatefull">#REF!</definedName>
    <definedName name="propzip">#REF!</definedName>
    <definedName name="ProtectionCost">#REF!</definedName>
    <definedName name="ProtectionDesc">#REF!</definedName>
    <definedName name="ProtectionSub">#REF!</definedName>
    <definedName name="Pru" localSheetId="0" hidden="1">{#N/A,#N/A,FALSE,"Input"}</definedName>
    <definedName name="Pru" localSheetId="1" hidden="1">{#N/A,#N/A,FALSE,"Input"}</definedName>
    <definedName name="Pru" localSheetId="2" hidden="1">{#N/A,#N/A,FALSE,"Input"}</definedName>
    <definedName name="Pru" localSheetId="3" hidden="1">{#N/A,#N/A,FALSE,"Input"}</definedName>
    <definedName name="Pru" localSheetId="4" hidden="1">{#N/A,#N/A,FALSE,"Input"}</definedName>
    <definedName name="Pru" hidden="1">{#N/A,#N/A,FALSE,"Input"}</definedName>
    <definedName name="PURCHASE_PRICE">#REF!</definedName>
    <definedName name="Pymts">#REF!</definedName>
    <definedName name="QQ" localSheetId="0" hidden="1">{#N/A,#N/A,FALSE,"OPERATING BUDGET 99";#N/A,#N/A,FALSE,"RECOVERY99"}</definedName>
    <definedName name="QQ" localSheetId="1" hidden="1">{#N/A,#N/A,FALSE,"OPERATING BUDGET 99";#N/A,#N/A,FALSE,"RECOVERY99"}</definedName>
    <definedName name="QQ" localSheetId="2" hidden="1">{#N/A,#N/A,FALSE,"OPERATING BUDGET 99";#N/A,#N/A,FALSE,"RECOVERY99"}</definedName>
    <definedName name="QQ" localSheetId="3" hidden="1">{#N/A,#N/A,FALSE,"OPERATING BUDGET 99";#N/A,#N/A,FALSE,"RECOVERY99"}</definedName>
    <definedName name="QQ" localSheetId="4" hidden="1">{#N/A,#N/A,FALSE,"OPERATING BUDGET 99";#N/A,#N/A,FALSE,"RECOVERY99"}</definedName>
    <definedName name="QQ" hidden="1">{#N/A,#N/A,FALSE,"OPERATING BUDGET 99";#N/A,#N/A,FALSE,"RECOVERY99"}</definedName>
    <definedName name="qre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w" localSheetId="0" hidden="1">{#N/A,#N/A,FALSE,"OPERATING BUDGET 99";#N/A,#N/A,FALSE,"RECOVERY99"}</definedName>
    <definedName name="qw" localSheetId="1" hidden="1">{#N/A,#N/A,FALSE,"OPERATING BUDGET 99";#N/A,#N/A,FALSE,"RECOVERY99"}</definedName>
    <definedName name="qw" localSheetId="2" hidden="1">{#N/A,#N/A,FALSE,"OPERATING BUDGET 99";#N/A,#N/A,FALSE,"RECOVERY99"}</definedName>
    <definedName name="qw" localSheetId="3" hidden="1">{#N/A,#N/A,FALSE,"OPERATING BUDGET 99";#N/A,#N/A,FALSE,"RECOVERY99"}</definedName>
    <definedName name="qw" localSheetId="4" hidden="1">{#N/A,#N/A,FALSE,"OPERATING BUDGET 99";#N/A,#N/A,FALSE,"RECOVERY99"}</definedName>
    <definedName name="qw" hidden="1">{#N/A,#N/A,FALSE,"OPERATING BUDGET 99";#N/A,#N/A,FALSE,"RECOVERY99"}</definedName>
    <definedName name="qwert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wert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wert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wert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wert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qwert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RaisedFloorCost">#REF!</definedName>
    <definedName name="RaisedFloorDesc">#REF!</definedName>
    <definedName name="RaisedFloorSub">#REF!</definedName>
    <definedName name="RangeName">#REF!</definedName>
    <definedName name="rate">#REF!</definedName>
    <definedName name="RecIns" localSheetId="0" hidden="1">{"CA Summary",#N/A,FALSE,"COMMON AREA EXPENSE SUMMARY";"CA Mainten",#N/A,FALSE,"COMMON AREA MAINTENANCE"}</definedName>
    <definedName name="RecIns" localSheetId="1" hidden="1">{"CA Summary",#N/A,FALSE,"COMMON AREA EXPENSE SUMMARY";"CA Mainten",#N/A,FALSE,"COMMON AREA MAINTENANCE"}</definedName>
    <definedName name="RecIns" localSheetId="2" hidden="1">{"CA Summary",#N/A,FALSE,"COMMON AREA EXPENSE SUMMARY";"CA Mainten",#N/A,FALSE,"COMMON AREA MAINTENANCE"}</definedName>
    <definedName name="RecIns" localSheetId="3" hidden="1">{"CA Summary",#N/A,FALSE,"COMMON AREA EXPENSE SUMMARY";"CA Mainten",#N/A,FALSE,"COMMON AREA MAINTENANCE"}</definedName>
    <definedName name="RecIns" localSheetId="4" hidden="1">{"CA Summary",#N/A,FALSE,"COMMON AREA EXPENSE SUMMARY";"CA Mainten",#N/A,FALSE,"COMMON AREA MAINTENANCE"}</definedName>
    <definedName name="RecIns" hidden="1">{"CA Summary",#N/A,FALSE,"COMMON AREA EXPENSE SUMMARY";"CA Mainten",#N/A,FALSE,"COMMON AREA MAINTENANCE"}</definedName>
    <definedName name="red" localSheetId="0" hidden="1">{"CA Summary",#N/A,FALSE,"COMMON AREA EXPENSE SUMMARY";"CA Mainten",#N/A,FALSE,"COMMON AREA MAINTENANCE"}</definedName>
    <definedName name="red" localSheetId="1" hidden="1">{"CA Summary",#N/A,FALSE,"COMMON AREA EXPENSE SUMMARY";"CA Mainten",#N/A,FALSE,"COMMON AREA MAINTENANCE"}</definedName>
    <definedName name="red" localSheetId="2" hidden="1">{"CA Summary",#N/A,FALSE,"COMMON AREA EXPENSE SUMMARY";"CA Mainten",#N/A,FALSE,"COMMON AREA MAINTENANCE"}</definedName>
    <definedName name="red" localSheetId="3" hidden="1">{"CA Summary",#N/A,FALSE,"COMMON AREA EXPENSE SUMMARY";"CA Mainten",#N/A,FALSE,"COMMON AREA MAINTENANCE"}</definedName>
    <definedName name="red" localSheetId="4" hidden="1">{"CA Summary",#N/A,FALSE,"COMMON AREA EXPENSE SUMMARY";"CA Mainten",#N/A,FALSE,"COMMON AREA MAINTENANCE"}</definedName>
    <definedName name="red" hidden="1">{"CA Summary",#N/A,FALSE,"COMMON AREA EXPENSE SUMMARY";"CA Mainten",#N/A,FALSE,"COMMON AREA MAINTENANCE"}</definedName>
    <definedName name="Regions">OFFSET(#REF!,1,,COUNTA(#REF!),1)</definedName>
    <definedName name="Reimbursements_Name">#REF!</definedName>
    <definedName name="Reimbursements_T1">#REF!</definedName>
    <definedName name="Reimbursements_T10">#REF!</definedName>
    <definedName name="Reimbursements_T2">#REF!</definedName>
    <definedName name="Reimbursements_T3">#REF!</definedName>
    <definedName name="Reimbursements_T4">#REF!</definedName>
    <definedName name="Reimbursements_T5">#REF!</definedName>
    <definedName name="Reimbursements_T6">#REF!</definedName>
    <definedName name="Reimbursements_T7">#REF!</definedName>
    <definedName name="Reimbursements_T8">#REF!</definedName>
    <definedName name="Reimbursements_T9">#REF!</definedName>
    <definedName name="RENT">#REF!</definedName>
    <definedName name="Rentroll_Vacancy_Economic_Base_Rent">1-(#REF!/#REF!)</definedName>
    <definedName name="Rentroll_Vacancy_Physical">#REF!</definedName>
    <definedName name="Replacement_Name">#REF!</definedName>
    <definedName name="Replacement_T1">#REF!</definedName>
    <definedName name="Replacement_T10">#REF!</definedName>
    <definedName name="Replacement_T2">#REF!</definedName>
    <definedName name="Replacement_T3">#REF!</definedName>
    <definedName name="Replacement_T4">#REF!</definedName>
    <definedName name="Replacement_T5">#REF!</definedName>
    <definedName name="Replacement_T6">#REF!</definedName>
    <definedName name="Replacement_T7">#REF!</definedName>
    <definedName name="Replacement_T8">#REF!</definedName>
    <definedName name="Replacement_T9">#REF!</definedName>
    <definedName name="RES">#REF!</definedName>
    <definedName name="RES_INFOPRT">#REF!</definedName>
    <definedName name="RES_KEEPDATA">#REF!</definedName>
    <definedName name="RES_MACROPRT">#REF!</definedName>
    <definedName name="RES_SAMPLE1">#REF!</definedName>
    <definedName name="RES_SAMPLE2">#REF!</definedName>
    <definedName name="RES_SWAPDATA">#REF!</definedName>
    <definedName name="RES_UPDDATA">#REF!</definedName>
    <definedName name="RES_UPDSC">#REF!</definedName>
    <definedName name="RES_UPDUN">#REF!</definedName>
    <definedName name="retaildata">#REF!</definedName>
    <definedName name="Retainage">#REF!</definedName>
    <definedName name="RETaxes_Name">#REF!</definedName>
    <definedName name="RETaxes_T1">#REF!</definedName>
    <definedName name="RETaxes_T10">#REF!</definedName>
    <definedName name="RETaxes_T2">#REF!</definedName>
    <definedName name="RETaxes_T3">#REF!</definedName>
    <definedName name="RETaxes_T4">#REF!</definedName>
    <definedName name="RETaxes_T5">#REF!</definedName>
    <definedName name="RETaxes_T6">#REF!</definedName>
    <definedName name="RETaxes_T7">#REF!</definedName>
    <definedName name="RETaxes_T8">#REF!</definedName>
    <definedName name="RETaxes_T9">#REF!</definedName>
    <definedName name="RETRec" localSheetId="0" hidden="1">{#N/A,#N/A,FALSE,"OPERATING BUDGET 99";#N/A,#N/A,FALSE,"RECOVERY99"}</definedName>
    <definedName name="RETRec" localSheetId="1" hidden="1">{#N/A,#N/A,FALSE,"OPERATING BUDGET 99";#N/A,#N/A,FALSE,"RECOVERY99"}</definedName>
    <definedName name="RETRec" localSheetId="2" hidden="1">{#N/A,#N/A,FALSE,"OPERATING BUDGET 99";#N/A,#N/A,FALSE,"RECOVERY99"}</definedName>
    <definedName name="RETRec" localSheetId="3" hidden="1">{#N/A,#N/A,FALSE,"OPERATING BUDGET 99";#N/A,#N/A,FALSE,"RECOVERY99"}</definedName>
    <definedName name="RETRec" localSheetId="4" hidden="1">{#N/A,#N/A,FALSE,"OPERATING BUDGET 99";#N/A,#N/A,FALSE,"RECOVERY99"}</definedName>
    <definedName name="RETRec" hidden="1">{#N/A,#N/A,FALSE,"OPERATING BUDGET 99";#N/A,#N/A,FALSE,"RECOVERY99"}</definedName>
    <definedName name="RN_TABLE">#REF!</definedName>
    <definedName name="RN_TABLE_RANGE">#REF!</definedName>
    <definedName name="RNG_NAME">#REF!</definedName>
    <definedName name="RNG_NUM">#REF!</definedName>
    <definedName name="ROOMS">#REF!</definedName>
    <definedName name="RRPRNT">#REF!</definedName>
    <definedName name="RSF">#REF!</definedName>
    <definedName name="rt" localSheetId="0" hidden="1">{"inputs raw data",#N/A,TRUE,"INPUT"}</definedName>
    <definedName name="rt" localSheetId="1" hidden="1">{"inputs raw data",#N/A,TRUE,"INPUT"}</definedName>
    <definedName name="rt" localSheetId="2" hidden="1">{"inputs raw data",#N/A,TRUE,"INPUT"}</definedName>
    <definedName name="rt" localSheetId="3" hidden="1">{"inputs raw data",#N/A,TRUE,"INPUT"}</definedName>
    <definedName name="rt" localSheetId="4" hidden="1">{"inputs raw data",#N/A,TRUE,"INPUT"}</definedName>
    <definedName name="rt" hidden="1">{"inputs raw data",#N/A,TRUE,"INPUT"}</definedName>
    <definedName name="sa" localSheetId="0" hidden="1">{"cap_structure",#N/A,FALSE,"Graph-Mkt Cap";"price",#N/A,FALSE,"Graph-Price";"ebit",#N/A,FALSE,"Graph-EBITDA";"ebitda",#N/A,FALSE,"Graph-EBITDA"}</definedName>
    <definedName name="sa" localSheetId="1" hidden="1">{"cap_structure",#N/A,FALSE,"Graph-Mkt Cap";"price",#N/A,FALSE,"Graph-Price";"ebit",#N/A,FALSE,"Graph-EBITDA";"ebitda",#N/A,FALSE,"Graph-EBITDA"}</definedName>
    <definedName name="sa" localSheetId="2" hidden="1">{"cap_structure",#N/A,FALSE,"Graph-Mkt Cap";"price",#N/A,FALSE,"Graph-Price";"ebit",#N/A,FALSE,"Graph-EBITDA";"ebitda",#N/A,FALSE,"Graph-EBITDA"}</definedName>
    <definedName name="sa" localSheetId="3" hidden="1">{"cap_structure",#N/A,FALSE,"Graph-Mkt Cap";"price",#N/A,FALSE,"Graph-Price";"ebit",#N/A,FALSE,"Graph-EBITDA";"ebitda",#N/A,FALSE,"Graph-EBITDA"}</definedName>
    <definedName name="sa" localSheetId="4" hidden="1">{"cap_structure",#N/A,FALSE,"Graph-Mkt Cap";"price",#N/A,FALSE,"Graph-Price";"ebit",#N/A,FALSE,"Graph-EBITDA";"ebitda",#N/A,FALSE,"Graph-EBITDA"}</definedName>
    <definedName name="sa" hidden="1">{"cap_structure",#N/A,FALSE,"Graph-Mkt Cap";"price",#N/A,FALSE,"Graph-Price";"ebit",#N/A,FALSE,"Graph-EBITDA";"ebitda",#N/A,FALSE,"Graph-EBITDA"}</definedName>
    <definedName name="saa" localSheetId="0" hidden="1">{"rtn",#N/A,FALSE,"RTN";"tables",#N/A,FALSE,"RTN";"cf",#N/A,FALSE,"CF";"stats",#N/A,FALSE,"Stats";"prop",#N/A,FALSE,"Prop"}</definedName>
    <definedName name="saa" localSheetId="1" hidden="1">{"rtn",#N/A,FALSE,"RTN";"tables",#N/A,FALSE,"RTN";"cf",#N/A,FALSE,"CF";"stats",#N/A,FALSE,"Stats";"prop",#N/A,FALSE,"Prop"}</definedName>
    <definedName name="saa" localSheetId="2" hidden="1">{"rtn",#N/A,FALSE,"RTN";"tables",#N/A,FALSE,"RTN";"cf",#N/A,FALSE,"CF";"stats",#N/A,FALSE,"Stats";"prop",#N/A,FALSE,"Prop"}</definedName>
    <definedName name="saa" localSheetId="3" hidden="1">{"rtn",#N/A,FALSE,"RTN";"tables",#N/A,FALSE,"RTN";"cf",#N/A,FALSE,"CF";"stats",#N/A,FALSE,"Stats";"prop",#N/A,FALSE,"Prop"}</definedName>
    <definedName name="saa" localSheetId="4" hidden="1">{"rtn",#N/A,FALSE,"RTN";"tables",#N/A,FALSE,"RTN";"cf",#N/A,FALSE,"CF";"stats",#N/A,FALSE,"Stats";"prop",#N/A,FALSE,"Prop"}</definedName>
    <definedName name="saa" hidden="1">{"rtn",#N/A,FALSE,"RTN";"tables",#N/A,FALSE,"RTN";"cf",#N/A,FALSE,"CF";"stats",#N/A,FALSE,"Stats";"prop",#N/A,FALSE,"Prop"}</definedName>
    <definedName name="sadd" localSheetId="0" hidden="1">{"MonthlyRentRoll",#N/A,FALSE,"RentRoll"}</definedName>
    <definedName name="sadd" localSheetId="1" hidden="1">{"MonthlyRentRoll",#N/A,FALSE,"RentRoll"}</definedName>
    <definedName name="sadd" localSheetId="2" hidden="1">{"MonthlyRentRoll",#N/A,FALSE,"RentRoll"}</definedName>
    <definedName name="sadd" localSheetId="3" hidden="1">{"MonthlyRentRoll",#N/A,FALSE,"RentRoll"}</definedName>
    <definedName name="sadd" localSheetId="4" hidden="1">{"MonthlyRentRoll",#N/A,FALSE,"RentRoll"}</definedName>
    <definedName name="sadd" hidden="1">{"MonthlyRentRoll",#N/A,FALSE,"RentRoll"}</definedName>
    <definedName name="saddd" localSheetId="0" hidden="1">{"AnnualRentRoll",#N/A,FALSE,"RentRoll"}</definedName>
    <definedName name="saddd" localSheetId="1" hidden="1">{"AnnualRentRoll",#N/A,FALSE,"RentRoll"}</definedName>
    <definedName name="saddd" localSheetId="2" hidden="1">{"AnnualRentRoll",#N/A,FALSE,"RentRoll"}</definedName>
    <definedName name="saddd" localSheetId="3" hidden="1">{"AnnualRentRoll",#N/A,FALSE,"RentRoll"}</definedName>
    <definedName name="saddd" localSheetId="4" hidden="1">{"AnnualRentRoll",#N/A,FALSE,"RentRoll"}</definedName>
    <definedName name="saddd" hidden="1">{"AnnualRentRoll",#N/A,FALSE,"RentRoll"}</definedName>
    <definedName name="saddddd" localSheetId="0" hidden="1">{"AnnualRentRoll",#N/A,FALSE,"RentRoll"}</definedName>
    <definedName name="saddddd" localSheetId="1" hidden="1">{"AnnualRentRoll",#N/A,FALSE,"RentRoll"}</definedName>
    <definedName name="saddddd" localSheetId="2" hidden="1">{"AnnualRentRoll",#N/A,FALSE,"RentRoll"}</definedName>
    <definedName name="saddddd" localSheetId="3" hidden="1">{"AnnualRentRoll",#N/A,FALSE,"RentRoll"}</definedName>
    <definedName name="saddddd" localSheetId="4" hidden="1">{"AnnualRentRoll",#N/A,FALSE,"RentRoll"}</definedName>
    <definedName name="saddddd" hidden="1">{"AnnualRentRoll",#N/A,FALSE,"RentRoll"}</definedName>
    <definedName name="sadddddddd" localSheetId="0" hidden="1">{#N/A,#N/A,FALSE,"ExitStratigy"}</definedName>
    <definedName name="sadddddddd" localSheetId="1" hidden="1">{#N/A,#N/A,FALSE,"ExitStratigy"}</definedName>
    <definedName name="sadddddddd" localSheetId="2" hidden="1">{#N/A,#N/A,FALSE,"ExitStratigy"}</definedName>
    <definedName name="sadddddddd" localSheetId="3" hidden="1">{#N/A,#N/A,FALSE,"ExitStratigy"}</definedName>
    <definedName name="sadddddddd" localSheetId="4" hidden="1">{#N/A,#N/A,FALSE,"ExitStratigy"}</definedName>
    <definedName name="sadddddddd" hidden="1">{#N/A,#N/A,FALSE,"ExitStratigy"}</definedName>
    <definedName name="sadddddddddd" localSheetId="0" hidden="1">{#N/A,#N/A,FALSE,"LoanAssumptions"}</definedName>
    <definedName name="sadddddddddd" localSheetId="1" hidden="1">{#N/A,#N/A,FALSE,"LoanAssumptions"}</definedName>
    <definedName name="sadddddddddd" localSheetId="2" hidden="1">{#N/A,#N/A,FALSE,"LoanAssumptions"}</definedName>
    <definedName name="sadddddddddd" localSheetId="3" hidden="1">{#N/A,#N/A,FALSE,"LoanAssumptions"}</definedName>
    <definedName name="sadddddddddd" localSheetId="4" hidden="1">{#N/A,#N/A,FALSE,"LoanAssumptions"}</definedName>
    <definedName name="sadddddddddd" hidden="1">{#N/A,#N/A,FALSE,"LoanAssumptions"}</definedName>
    <definedName name="saddddddddddddd" localSheetId="0" hidden="1">{#N/A,#N/A,FALSE,"OperatingAssumptions"}</definedName>
    <definedName name="saddddddddddddd" localSheetId="1" hidden="1">{#N/A,#N/A,FALSE,"OperatingAssumptions"}</definedName>
    <definedName name="saddddddddddddd" localSheetId="2" hidden="1">{#N/A,#N/A,FALSE,"OperatingAssumptions"}</definedName>
    <definedName name="saddddddddddddd" localSheetId="3" hidden="1">{#N/A,#N/A,FALSE,"OperatingAssumptions"}</definedName>
    <definedName name="saddddddddddddd" localSheetId="4" hidden="1">{#N/A,#N/A,FALSE,"OperatingAssumptions"}</definedName>
    <definedName name="saddddddddddddd" hidden="1">{#N/A,#N/A,FALSE,"OperatingAssumptions"}</definedName>
    <definedName name="sagf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gf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gf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gf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gf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g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MP_RESTORE">#REF!</definedName>
    <definedName name="SAMPDATA">#REF!</definedName>
    <definedName name="SANDER" localSheetId="0" hidden="1">{#N/A,#N/A,FALSE,"A";#N/A,#N/A,FALSE,"C"}</definedName>
    <definedName name="SANDER" localSheetId="1" hidden="1">{#N/A,#N/A,FALSE,"A";#N/A,#N/A,FALSE,"C"}</definedName>
    <definedName name="SANDER" localSheetId="2" hidden="1">{#N/A,#N/A,FALSE,"A";#N/A,#N/A,FALSE,"C"}</definedName>
    <definedName name="SANDER" localSheetId="3" hidden="1">{#N/A,#N/A,FALSE,"A";#N/A,#N/A,FALSE,"C"}</definedName>
    <definedName name="SANDER" localSheetId="4" hidden="1">{#N/A,#N/A,FALSE,"A";#N/A,#N/A,FALSE,"C"}</definedName>
    <definedName name="SANDER" hidden="1">{#N/A,#N/A,FALSE,"A";#N/A,#N/A,FALSE,"C"}</definedName>
    <definedName name="sas" localSheetId="0" hidden="1">{"Outflow 1",#N/A,FALSE,"Outflows-Inflows";"Outflow 2",#N/A,FALSE,"Outflows-Inflows";"Inflow 1",#N/A,FALSE,"Outflows-Inflows";"Inflow 2",#N/A,FALSE,"Outflows-Inflows"}</definedName>
    <definedName name="sas" localSheetId="1" hidden="1">{"Outflow 1",#N/A,FALSE,"Outflows-Inflows";"Outflow 2",#N/A,FALSE,"Outflows-Inflows";"Inflow 1",#N/A,FALSE,"Outflows-Inflows";"Inflow 2",#N/A,FALSE,"Outflows-Inflows"}</definedName>
    <definedName name="sas" localSheetId="2" hidden="1">{"Outflow 1",#N/A,FALSE,"Outflows-Inflows";"Outflow 2",#N/A,FALSE,"Outflows-Inflows";"Inflow 1",#N/A,FALSE,"Outflows-Inflows";"Inflow 2",#N/A,FALSE,"Outflows-Inflows"}</definedName>
    <definedName name="sas" localSheetId="3" hidden="1">{"Outflow 1",#N/A,FALSE,"Outflows-Inflows";"Outflow 2",#N/A,FALSE,"Outflows-Inflows";"Inflow 1",#N/A,FALSE,"Outflows-Inflows";"Inflow 2",#N/A,FALSE,"Outflows-Inflows"}</definedName>
    <definedName name="sas" localSheetId="4" hidden="1">{"Outflow 1",#N/A,FALSE,"Outflows-Inflows";"Outflow 2",#N/A,FALSE,"Outflows-Inflows";"Inflow 1",#N/A,FALSE,"Outflows-Inflows";"Inflow 2",#N/A,FALSE,"Outflows-Inflows"}</definedName>
    <definedName name="sas" hidden="1">{"Outflow 1",#N/A,FALSE,"Outflows-Inflows";"Outflow 2",#N/A,FALSE,"Outflows-Inflows";"Inflow 1",#N/A,FALSE,"Outflows-Inflows";"Inflow 2",#N/A,FALSE,"Outflows-Inflows"}</definedName>
    <definedName name="SCAFFOLDING">#REF!</definedName>
    <definedName name="SCENARIO_LIS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Items">#REF!</definedName>
    <definedName name="sd" localSheetId="0" hidden="1">{"summary1",#N/A,TRUE,"Comps";"summary2",#N/A,TRUE,"Comps";"summary3",#N/A,TRUE,"Comps"}</definedName>
    <definedName name="sd" localSheetId="1" hidden="1">{"summary1",#N/A,TRUE,"Comps";"summary2",#N/A,TRUE,"Comps";"summary3",#N/A,TRUE,"Comps"}</definedName>
    <definedName name="sd" localSheetId="2" hidden="1">{"summary1",#N/A,TRUE,"Comps";"summary2",#N/A,TRUE,"Comps";"summary3",#N/A,TRUE,"Comps"}</definedName>
    <definedName name="sd" localSheetId="3" hidden="1">{"summary1",#N/A,TRUE,"Comps";"summary2",#N/A,TRUE,"Comps";"summary3",#N/A,TRUE,"Comps"}</definedName>
    <definedName name="sd" localSheetId="4" hidden="1">{"summary1",#N/A,TRUE,"Comps";"summary2",#N/A,TRUE,"Comps";"summary3",#N/A,TRUE,"Comps"}</definedName>
    <definedName name="sd" hidden="1">{"summary1",#N/A,TRUE,"Comps";"summary2",#N/A,TRUE,"Comps";"summary3",#N/A,TRUE,"Comps"}</definedName>
    <definedName name="sdfass" localSheetId="0" hidden="1">{"Outflow 1",#N/A,FALSE,"Outflows-Inflows";"Outflow 2",#N/A,FALSE,"Outflows-Inflows";"Inflow 1",#N/A,FALSE,"Outflows-Inflows";"Inflow 2",#N/A,FALSE,"Outflows-Inflows"}</definedName>
    <definedName name="sdfass" localSheetId="1" hidden="1">{"Outflow 1",#N/A,FALSE,"Outflows-Inflows";"Outflow 2",#N/A,FALSE,"Outflows-Inflows";"Inflow 1",#N/A,FALSE,"Outflows-Inflows";"Inflow 2",#N/A,FALSE,"Outflows-Inflows"}</definedName>
    <definedName name="sdfass" localSheetId="2" hidden="1">{"Outflow 1",#N/A,FALSE,"Outflows-Inflows";"Outflow 2",#N/A,FALSE,"Outflows-Inflows";"Inflow 1",#N/A,FALSE,"Outflows-Inflows";"Inflow 2",#N/A,FALSE,"Outflows-Inflows"}</definedName>
    <definedName name="sdfass" localSheetId="3" hidden="1">{"Outflow 1",#N/A,FALSE,"Outflows-Inflows";"Outflow 2",#N/A,FALSE,"Outflows-Inflows";"Inflow 1",#N/A,FALSE,"Outflows-Inflows";"Inflow 2",#N/A,FALSE,"Outflows-Inflows"}</definedName>
    <definedName name="sdfass" localSheetId="4" hidden="1">{"Outflow 1",#N/A,FALSE,"Outflows-Inflows";"Outflow 2",#N/A,FALSE,"Outflows-Inflows";"Inflow 1",#N/A,FALSE,"Outflows-Inflows";"Inflow 2",#N/A,FALSE,"Outflows-Inflows"}</definedName>
    <definedName name="sdfass" hidden="1">{"Outflow 1",#N/A,FALSE,"Outflows-Inflows";"Outflow 2",#N/A,FALSE,"Outflows-Inflows";"Inflow 1",#N/A,FALSE,"Outflows-Inflows";"Inflow 2",#N/A,FALSE,"Outflows-Inflows"}</definedName>
    <definedName name="sdfga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a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a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a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a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ecurity_Name">#REF!</definedName>
    <definedName name="Security_T1">#REF!</definedName>
    <definedName name="Security_T10">#REF!</definedName>
    <definedName name="Security_T2">#REF!</definedName>
    <definedName name="Security_T3">#REF!</definedName>
    <definedName name="Security_T4">#REF!</definedName>
    <definedName name="Security_T5">#REF!</definedName>
    <definedName name="Security_T6">#REF!</definedName>
    <definedName name="Security_T7">#REF!</definedName>
    <definedName name="Security_T8">#REF!</definedName>
    <definedName name="Security_T9">#REF!</definedName>
    <definedName name="sed" localSheetId="0" hidden="1">{"CA Summary",#N/A,FALSE,"COMMON AREA EXPENSE SUMMARY";"CA Mainten",#N/A,FALSE,"COMMON AREA MAINTENANCE"}</definedName>
    <definedName name="sed" localSheetId="1" hidden="1">{"CA Summary",#N/A,FALSE,"COMMON AREA EXPENSE SUMMARY";"CA Mainten",#N/A,FALSE,"COMMON AREA MAINTENANCE"}</definedName>
    <definedName name="sed" localSheetId="2" hidden="1">{"CA Summary",#N/A,FALSE,"COMMON AREA EXPENSE SUMMARY";"CA Mainten",#N/A,FALSE,"COMMON AREA MAINTENANCE"}</definedName>
    <definedName name="sed" localSheetId="3" hidden="1">{"CA Summary",#N/A,FALSE,"COMMON AREA EXPENSE SUMMARY";"CA Mainten",#N/A,FALSE,"COMMON AREA MAINTENANCE"}</definedName>
    <definedName name="sed" localSheetId="4" hidden="1">{"CA Summary",#N/A,FALSE,"COMMON AREA EXPENSE SUMMARY";"CA Mainten",#N/A,FALSE,"COMMON AREA MAINTENANCE"}</definedName>
    <definedName name="sed" hidden="1">{"CA Summary",#N/A,FALSE,"COMMON AREA EXPENSE SUMMARY";"CA Mainten",#N/A,FALSE,"COMMON AREA MAINTENANCE"}</definedName>
    <definedName name="segment1">#REF!</definedName>
    <definedName name="segment2">#REF!</definedName>
    <definedName name="segment3">#REF!</definedName>
    <definedName name="segment4">#REF!</definedName>
    <definedName name="sencount" hidden="1">1</definedName>
    <definedName name="Servicetype">OFFSET(#REF!,1,,COUNTA(#REF!),1)</definedName>
    <definedName name="SET_RTN">#REF!</definedName>
    <definedName name="sf">#REF!</definedName>
    <definedName name="SHEET_RANGE" localSheetId="0">#REF!</definedName>
    <definedName name="SHEET_RANGE">#REF!</definedName>
    <definedName name="SheetProtection">"unprotected"</definedName>
    <definedName name="Show_Metric">"Show"</definedName>
    <definedName name="SHT_PRINT">#REF!</definedName>
    <definedName name="size">#REF!</definedName>
    <definedName name="smith" localSheetId="0" hidden="1">{"CA Summary",#N/A,FALSE,"COMMON AREA EXPENSE SUMMARY";"CA Mainten",#N/A,FALSE,"COMMON AREA MAINTENANCE"}</definedName>
    <definedName name="smith" localSheetId="1" hidden="1">{"CA Summary",#N/A,FALSE,"COMMON AREA EXPENSE SUMMARY";"CA Mainten",#N/A,FALSE,"COMMON AREA MAINTENANCE"}</definedName>
    <definedName name="smith" localSheetId="2" hidden="1">{"CA Summary",#N/A,FALSE,"COMMON AREA EXPENSE SUMMARY";"CA Mainten",#N/A,FALSE,"COMMON AREA MAINTENANCE"}</definedName>
    <definedName name="smith" localSheetId="3" hidden="1">{"CA Summary",#N/A,FALSE,"COMMON AREA EXPENSE SUMMARY";"CA Mainten",#N/A,FALSE,"COMMON AREA MAINTENANCE"}</definedName>
    <definedName name="smith" localSheetId="4" hidden="1">{"CA Summary",#N/A,FALSE,"COMMON AREA EXPENSE SUMMARY";"CA Mainten",#N/A,FALSE,"COMMON AREA MAINTENANCE"}</definedName>
    <definedName name="smith" hidden="1">{"CA Summary",#N/A,FALSE,"COMMON AREA EXPENSE SUMMARY";"CA Mainten",#N/A,FALSE,"COMMON AREA MAINTENANCE"}</definedName>
    <definedName name="SOURCEPG">#REF!</definedName>
    <definedName name="SPRINKLER">#REF!</definedName>
    <definedName name="SprinklerCost">#REF!</definedName>
    <definedName name="SprinklerDesc">#REF!</definedName>
    <definedName name="SprinklerSub">#REF!</definedName>
    <definedName name="SSO" localSheetId="0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" localSheetId="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" localSheetId="2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" localSheetId="3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" localSheetId="4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t" localSheetId="0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st" localSheetId="1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st" localSheetId="2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st" localSheetId="3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st" localSheetId="4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st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Stadium" localSheetId="0" hidden="1">{#N/A,#N/A,TRUE,"Ericsson Stadium PCD ";#N/A,#N/A,TRUE,"Ericsson Stadium IOR"}</definedName>
    <definedName name="Stadium" localSheetId="1" hidden="1">{#N/A,#N/A,TRUE,"Ericsson Stadium PCD ";#N/A,#N/A,TRUE,"Ericsson Stadium IOR"}</definedName>
    <definedName name="Stadium" localSheetId="2" hidden="1">{#N/A,#N/A,TRUE,"Ericsson Stadium PCD ";#N/A,#N/A,TRUE,"Ericsson Stadium IOR"}</definedName>
    <definedName name="Stadium" localSheetId="3" hidden="1">{#N/A,#N/A,TRUE,"Ericsson Stadium PCD ";#N/A,#N/A,TRUE,"Ericsson Stadium IOR"}</definedName>
    <definedName name="Stadium" localSheetId="4" hidden="1">{#N/A,#N/A,TRUE,"Ericsson Stadium PCD ";#N/A,#N/A,TRUE,"Ericsson Stadium IOR"}</definedName>
    <definedName name="Stadium" hidden="1">{#N/A,#N/A,TRUE,"Ericsson Stadium PCD ";#N/A,#N/A,TRUE,"Ericsson Stadium IOR"}</definedName>
    <definedName name="stadiuma" localSheetId="0" hidden="1">{#N/A,#N/A,TRUE,"Ericsson Stadium PCD ";#N/A,#N/A,TRUE,"Ericsson Stadium IOR"}</definedName>
    <definedName name="stadiuma" localSheetId="1" hidden="1">{#N/A,#N/A,TRUE,"Ericsson Stadium PCD ";#N/A,#N/A,TRUE,"Ericsson Stadium IOR"}</definedName>
    <definedName name="stadiuma" localSheetId="2" hidden="1">{#N/A,#N/A,TRUE,"Ericsson Stadium PCD ";#N/A,#N/A,TRUE,"Ericsson Stadium IOR"}</definedName>
    <definedName name="stadiuma" localSheetId="3" hidden="1">{#N/A,#N/A,TRUE,"Ericsson Stadium PCD ";#N/A,#N/A,TRUE,"Ericsson Stadium IOR"}</definedName>
    <definedName name="stadiuma" localSheetId="4" hidden="1">{#N/A,#N/A,TRUE,"Ericsson Stadium PCD ";#N/A,#N/A,TRUE,"Ericsson Stadium IOR"}</definedName>
    <definedName name="stadiuma" hidden="1">{#N/A,#N/A,TRUE,"Ericsson Stadium PCD ";#N/A,#N/A,TRUE,"Ericsson Stadium IOR"}</definedName>
    <definedName name="State">#REF!</definedName>
    <definedName name="STATEMENT">#REF!</definedName>
    <definedName name="STATEMENT2">#REF!</definedName>
    <definedName name="STATEMENT3">#REF!</definedName>
    <definedName name="States">OFFSET(#REF!,1,,COUNTA(#REF!),1)</definedName>
    <definedName name="States2">OFFSET(#REF!,1,,COUNTA(#REF!),1)</definedName>
    <definedName name="SteelCost">#REF!</definedName>
    <definedName name="SteelDesc">#REF!</definedName>
    <definedName name="SteelSub">#REF!</definedName>
    <definedName name="STRUCTURAL_STEEL">#REF!</definedName>
    <definedName name="SubjectCompDataHeaders">#N/A</definedName>
    <definedName name="SUPRNT" localSheetId="0">#REF!</definedName>
    <definedName name="SUPRNT">#REF!</definedName>
    <definedName name="SUROOMS" localSheetId="0">#REF!</definedName>
    <definedName name="SUROOMS">#REF!</definedName>
    <definedName name="SWAPDATA" localSheetId="0">#REF!</definedName>
    <definedName name="SWAPDATA">#REF!</definedName>
    <definedName name="table">#REF!</definedName>
    <definedName name="TABLE_CONTENTS">#REF!</definedName>
    <definedName name="table1">#REF!</definedName>
    <definedName name="TEAMSTER">#REF!</definedName>
    <definedName name="Temp1" localSheetId="0" hidden="1">{"quarterly",#N/A,FALSE,"Income Statement";#N/A,#N/A,FALSE,"print segment";#N/A,#N/A,FALSE,"Balance Sheet";#N/A,#N/A,FALSE,"Annl Inc";#N/A,#N/A,FALSE,"Cash Flow"}</definedName>
    <definedName name="Temp1" localSheetId="1" hidden="1">{"quarterly",#N/A,FALSE,"Income Statement";#N/A,#N/A,FALSE,"print segment";#N/A,#N/A,FALSE,"Balance Sheet";#N/A,#N/A,FALSE,"Annl Inc";#N/A,#N/A,FALSE,"Cash Flow"}</definedName>
    <definedName name="Temp1" localSheetId="2" hidden="1">{"quarterly",#N/A,FALSE,"Income Statement";#N/A,#N/A,FALSE,"print segment";#N/A,#N/A,FALSE,"Balance Sheet";#N/A,#N/A,FALSE,"Annl Inc";#N/A,#N/A,FALSE,"Cash Flow"}</definedName>
    <definedName name="Temp1" localSheetId="3" hidden="1">{"quarterly",#N/A,FALSE,"Income Statement";#N/A,#N/A,FALSE,"print segment";#N/A,#N/A,FALSE,"Balance Sheet";#N/A,#N/A,FALSE,"Annl Inc";#N/A,#N/A,FALSE,"Cash Flow"}</definedName>
    <definedName name="Temp1" localSheetId="4" hidden="1">{"quarterly",#N/A,FALSE,"Income Statement";#N/A,#N/A,FALSE,"print segment";#N/A,#N/A,FALSE,"Balance Sheet";#N/A,#N/A,FALSE,"Annl Inc";#N/A,#N/A,FALSE,"Cash Flow"}</definedName>
    <definedName name="Temp1" hidden="1">{"quarterly",#N/A,FALSE,"Income Statement";#N/A,#N/A,FALSE,"print segment";#N/A,#N/A,FALSE,"Balance Sheet";#N/A,#N/A,FALSE,"Annl Inc";#N/A,#N/A,FALSE,"Cash Flow"}</definedName>
    <definedName name="Template" hidden="1">#REF!</definedName>
    <definedName name="TemplatePrintArea">#REF!</definedName>
    <definedName name="tenanttype">#REF!</definedName>
    <definedName name="tenanttypename">#REF!</definedName>
    <definedName name="term">#REF!</definedName>
    <definedName name="TI_Name">#REF!</definedName>
    <definedName name="TI_T1">#REF!</definedName>
    <definedName name="TI_T10">#REF!</definedName>
    <definedName name="TI_T2">#REF!</definedName>
    <definedName name="TI_T3">#REF!</definedName>
    <definedName name="TI_T4">#REF!</definedName>
    <definedName name="TI_T5">#REF!</definedName>
    <definedName name="TI_T6">#REF!</definedName>
    <definedName name="TI_T7">#REF!</definedName>
    <definedName name="TI_T8">#REF!</definedName>
    <definedName name="TI_T9">#REF!</definedName>
    <definedName name="TOILET_ACCESSORIES">#REF!</definedName>
    <definedName name="ToiletAccessCost">#REF!</definedName>
    <definedName name="ToiletAccessDesc">#REF!</definedName>
    <definedName name="ToiletAccessSub">#REF!</definedName>
    <definedName name="ToiletPartCost">#REF!</definedName>
    <definedName name="ToiletPartDesc">#REF!</definedName>
    <definedName name="ToiletPartSub">#REF!</definedName>
    <definedName name="topoff">#REF!</definedName>
    <definedName name="Total_Equity" localSheetId="2">#REF!</definedName>
    <definedName name="Total_Equity">#REF!</definedName>
    <definedName name="TOTAL_FRINGES">#REF!</definedName>
    <definedName name="Total_Interest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>Scheduled_Payment+Extra_Payment</definedName>
    <definedName name="TOTALINCOME" localSheetId="0">#REF!</definedName>
    <definedName name="TOTALINCOME">#REF!</definedName>
    <definedName name="TradeAcousticCost" localSheetId="0">#REF!</definedName>
    <definedName name="TradeAcousticCost">#REF!</definedName>
    <definedName name="TradeAppliancesCost" localSheetId="0">#REF!</definedName>
    <definedName name="TradeAppliancesCost">#REF!</definedName>
    <definedName name="TradeArchMetalCost">#REF!</definedName>
    <definedName name="TradeConcreteCost">#REF!</definedName>
    <definedName name="TradeDemolitionCost">#REF!</definedName>
    <definedName name="TradeDrywallCost">#REF!</definedName>
    <definedName name="TradeElectricalFixtureCost">#REF!</definedName>
    <definedName name="TradeElectricCost">#REF!</definedName>
    <definedName name="TradeElevatorCost">#REF!</definedName>
    <definedName name="TradeFabricPanelsCost">#REF!</definedName>
    <definedName name="TradeFilingandSignOffCost">#REF!</definedName>
    <definedName name="TradeFireExtCost">#REF!</definedName>
    <definedName name="TradeFireProofingCost">#REF!</definedName>
    <definedName name="TradeFlooringCost">#REF!</definedName>
    <definedName name="TradeFoldingPartCost">#REF!</definedName>
    <definedName name="Tradehardwarecost">#REF!</definedName>
    <definedName name="TradeHollowMetalCost">#REF!</definedName>
    <definedName name="TradeHVACCost">#REF!</definedName>
    <definedName name="TradeMarbleCost">#REF!</definedName>
    <definedName name="TradeMasonryCost">#REF!</definedName>
    <definedName name="TradeMillworkCost">#REF!</definedName>
    <definedName name="TradePaintingCost">#REF!</definedName>
    <definedName name="TradePermitsCost">#REF!</definedName>
    <definedName name="TradePlumbingCost">#REF!</definedName>
    <definedName name="TradeProjScreenCost">#REF!</definedName>
    <definedName name="TradeProtectionCost">#REF!</definedName>
    <definedName name="TradeRaisedFloorCost">#REF!</definedName>
    <definedName name="TradeSprinklerCost">#REF!</definedName>
    <definedName name="TradeSprinklerFilingCost">#REF!</definedName>
    <definedName name="TradeSteelCost">#REF!</definedName>
    <definedName name="TradeToiletAccessCost">#REF!</definedName>
    <definedName name="TradeToiletPartCost">#REF!</definedName>
    <definedName name="TradeWaterproofingCost">#REF!</definedName>
    <definedName name="TradeWindowTreatmentsCost">#REF!</definedName>
    <definedName name="TrashRec" localSheetId="0" hidden="1">{"CA Summary",#N/A,FALSE,"COMMON AREA EXPENSE SUMMARY";"CA Mainten",#N/A,FALSE,"COMMON AREA MAINTENANCE"}</definedName>
    <definedName name="TrashRec" localSheetId="1" hidden="1">{"CA Summary",#N/A,FALSE,"COMMON AREA EXPENSE SUMMARY";"CA Mainten",#N/A,FALSE,"COMMON AREA MAINTENANCE"}</definedName>
    <definedName name="TrashRec" localSheetId="2" hidden="1">{"CA Summary",#N/A,FALSE,"COMMON AREA EXPENSE SUMMARY";"CA Mainten",#N/A,FALSE,"COMMON AREA MAINTENANCE"}</definedName>
    <definedName name="TrashRec" localSheetId="3" hidden="1">{"CA Summary",#N/A,FALSE,"COMMON AREA EXPENSE SUMMARY";"CA Mainten",#N/A,FALSE,"COMMON AREA MAINTENANCE"}</definedName>
    <definedName name="TrashRec" localSheetId="4" hidden="1">{"CA Summary",#N/A,FALSE,"COMMON AREA EXPENSE SUMMARY";"CA Mainten",#N/A,FALSE,"COMMON AREA MAINTENANCE"}</definedName>
    <definedName name="TrashRec" hidden="1">{"CA Summary",#N/A,FALSE,"COMMON AREA EXPENSE SUMMARY";"CA Mainten",#N/A,FALSE,"COMMON AREA MAINTENANCE"}</definedName>
    <definedName name="Type">#REF!</definedName>
    <definedName name="Units">#REF!</definedName>
    <definedName name="unitstatus">#REF!</definedName>
    <definedName name="unitstatusname">#REF!</definedName>
    <definedName name="unittype">#REF!</definedName>
    <definedName name="unittypename">#REF!</definedName>
    <definedName name="UP_EXISTING">#REF!</definedName>
    <definedName name="UP_UNNAMED">#REF!</definedName>
    <definedName name="UPDATE">#REF!</definedName>
    <definedName name="UPDATE_LIST">#REF!</definedName>
    <definedName name="UPDATE_LOOP">#REF!</definedName>
    <definedName name="UPDATE_POST">#REF!</definedName>
    <definedName name="UPDATE_TEST">#REF!</definedName>
    <definedName name="UPDUN">#REF!</definedName>
    <definedName name="UpfEq">"Draw Details!$hn$1012"</definedName>
    <definedName name="Upfront">#REF!</definedName>
    <definedName name="UPPER_LEFT">#REF!</definedName>
    <definedName name="Utilities_Name">#REF!</definedName>
    <definedName name="Utilities_T1">#REF!</definedName>
    <definedName name="Utilities_T10">#REF!</definedName>
    <definedName name="Utilities_T2">#REF!</definedName>
    <definedName name="Utilities_T3">#REF!</definedName>
    <definedName name="Utilities_T4">#REF!</definedName>
    <definedName name="Utilities_T5">#REF!</definedName>
    <definedName name="Utilities_T6">#REF!</definedName>
    <definedName name="Utilities_T7">#REF!</definedName>
    <definedName name="Utilities_T8">#REF!</definedName>
    <definedName name="Utilities_T9">#REF!</definedName>
    <definedName name="uyfkf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fkf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fkf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fkf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fkf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fk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R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YR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YR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YR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YR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Y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v" localSheetId="0" hidden="1">{"CA Summary",#N/A,FALSE,"COMMON AREA EXPENSE SUMMARY";"CA Mainten",#N/A,FALSE,"COMMON AREA MAINTENANCE"}</definedName>
    <definedName name="v" localSheetId="1" hidden="1">{"CA Summary",#N/A,FALSE,"COMMON AREA EXPENSE SUMMARY";"CA Mainten",#N/A,FALSE,"COMMON AREA MAINTENANCE"}</definedName>
    <definedName name="v" localSheetId="2" hidden="1">{"CA Summary",#N/A,FALSE,"COMMON AREA EXPENSE SUMMARY";"CA Mainten",#N/A,FALSE,"COMMON AREA MAINTENANCE"}</definedName>
    <definedName name="v" localSheetId="3" hidden="1">{"CA Summary",#N/A,FALSE,"COMMON AREA EXPENSE SUMMARY";"CA Mainten",#N/A,FALSE,"COMMON AREA MAINTENANCE"}</definedName>
    <definedName name="v" localSheetId="4" hidden="1">{"CA Summary",#N/A,FALSE,"COMMON AREA EXPENSE SUMMARY";"CA Mainten",#N/A,FALSE,"COMMON AREA MAINTENANCE"}</definedName>
    <definedName name="v" hidden="1">{"CA Summary",#N/A,FALSE,"COMMON AREA EXPENSE SUMMARY";"CA Mainten",#N/A,FALSE,"COMMON AREA MAINTENANCE"}</definedName>
    <definedName name="value">#REF!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j" localSheetId="0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" localSheetId="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" localSheetId="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" localSheetId="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" localSheetId="4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" localSheetId="0" hidden="1">{"cap_structure",#N/A,FALSE,"Graph-Mkt Cap";"price",#N/A,FALSE,"Graph-Price";"ebit",#N/A,FALSE,"Graph-EBITDA";"ebitda",#N/A,FALSE,"Graph-EBITDA"}</definedName>
    <definedName name="w" localSheetId="1" hidden="1">{"cap_structure",#N/A,FALSE,"Graph-Mkt Cap";"price",#N/A,FALSE,"Graph-Price";"ebit",#N/A,FALSE,"Graph-EBITDA";"ebitda",#N/A,FALSE,"Graph-EBITDA"}</definedName>
    <definedName name="w" localSheetId="2" hidden="1">{"cap_structure",#N/A,FALSE,"Graph-Mkt Cap";"price",#N/A,FALSE,"Graph-Price";"ebit",#N/A,FALSE,"Graph-EBITDA";"ebitda",#N/A,FALSE,"Graph-EBITDA"}</definedName>
    <definedName name="w" localSheetId="3" hidden="1">{"cap_structure",#N/A,FALSE,"Graph-Mkt Cap";"price",#N/A,FALSE,"Graph-Price";"ebit",#N/A,FALSE,"Graph-EBITDA";"ebitda",#N/A,FALSE,"Graph-EBITDA"}</definedName>
    <definedName name="w" localSheetId="4" hidden="1">{"cap_structure",#N/A,FALSE,"Graph-Mkt Cap";"price",#N/A,FALSE,"Graph-Price";"ebit",#N/A,FALSE,"Graph-EBITDA";"ebitda",#N/A,FALSE,"Graph-EBITDA"}</definedName>
    <definedName name="w" hidden="1">{"cap_structure",#N/A,FALSE,"Graph-Mkt Cap";"price",#N/A,FALSE,"Graph-Price";"ebit",#N/A,FALSE,"Graph-EBITDA";"ebitda",#N/A,FALSE,"Graph-EBITDA"}</definedName>
    <definedName name="wafe" localSheetId="0" hidden="1">{"summary1",#N/A,TRUE,"Comps";"summary2",#N/A,TRUE,"Comps";"summary3",#N/A,TRUE,"Comps"}</definedName>
    <definedName name="wafe" localSheetId="1" hidden="1">{"summary1",#N/A,TRUE,"Comps";"summary2",#N/A,TRUE,"Comps";"summary3",#N/A,TRUE,"Comps"}</definedName>
    <definedName name="wafe" localSheetId="2" hidden="1">{"summary1",#N/A,TRUE,"Comps";"summary2",#N/A,TRUE,"Comps";"summary3",#N/A,TRUE,"Comps"}</definedName>
    <definedName name="wafe" localSheetId="3" hidden="1">{"summary1",#N/A,TRUE,"Comps";"summary2",#N/A,TRUE,"Comps";"summary3",#N/A,TRUE,"Comps"}</definedName>
    <definedName name="wafe" localSheetId="4" hidden="1">{"summary1",#N/A,TRUE,"Comps";"summary2",#N/A,TRUE,"Comps";"summary3",#N/A,TRUE,"Comps"}</definedName>
    <definedName name="wafe" hidden="1">{"summary1",#N/A,TRUE,"Comps";"summary2",#N/A,TRUE,"Comps";"summary3",#N/A,TRUE,"Comps"}</definedName>
    <definedName name="WaterproofingCost">#REF!</definedName>
    <definedName name="WaterproofingDesc">#REF!</definedName>
    <definedName name="WaterproofingSub">#REF!</definedName>
    <definedName name="WEA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QQE" localSheetId="0" hidden="1">{"summary1",#N/A,TRUE,"Comps";"summary2",#N/A,TRUE,"Comps";"summary3",#N/A,TRUE,"Comps"}</definedName>
    <definedName name="WEQQE" localSheetId="1" hidden="1">{"summary1",#N/A,TRUE,"Comps";"summary2",#N/A,TRUE,"Comps";"summary3",#N/A,TRUE,"Comps"}</definedName>
    <definedName name="WEQQE" localSheetId="2" hidden="1">{"summary1",#N/A,TRUE,"Comps";"summary2",#N/A,TRUE,"Comps";"summary3",#N/A,TRUE,"Comps"}</definedName>
    <definedName name="WEQQE" localSheetId="3" hidden="1">{"summary1",#N/A,TRUE,"Comps";"summary2",#N/A,TRUE,"Comps";"summary3",#N/A,TRUE,"Comps"}</definedName>
    <definedName name="WEQQE" localSheetId="4" hidden="1">{"summary1",#N/A,TRUE,"Comps";"summary2",#N/A,TRUE,"Comps";"summary3",#N/A,TRUE,"Comps"}</definedName>
    <definedName name="WEQQE" hidden="1">{"summary1",#N/A,TRUE,"Comps";"summary2",#N/A,TRUE,"Comps";"summary3",#N/A,TRUE,"Comps"}</definedName>
    <definedName name="WindowTreatmentsCost">#REF!</definedName>
    <definedName name="WindowTreatmentsDesc">#REF!</definedName>
    <definedName name="WindowTreatSub">#REF!</definedName>
    <definedName name="WQE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E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E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E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E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n" localSheetId="0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" localSheetId="1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" localSheetId="2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" localSheetId="3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" localSheetId="4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.275PricingBook." localSheetId="0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" localSheetId="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" localSheetId="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" localSheetId="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" localSheetId="4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Schedulles." localSheetId="0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" localSheetId="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" localSheetId="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" localSheetId="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" localSheetId="4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399." localSheetId="0" hidden="1">{#N/A,#N/A,FALSE,"A";#N/A,#N/A,FALSE,"C"}</definedName>
    <definedName name="wrn.399." localSheetId="1" hidden="1">{#N/A,#N/A,FALSE,"A";#N/A,#N/A,FALSE,"C"}</definedName>
    <definedName name="wrn.399." localSheetId="2" hidden="1">{#N/A,#N/A,FALSE,"A";#N/A,#N/A,FALSE,"C"}</definedName>
    <definedName name="wrn.399." localSheetId="3" hidden="1">{#N/A,#N/A,FALSE,"A";#N/A,#N/A,FALSE,"C"}</definedName>
    <definedName name="wrn.399." localSheetId="4" hidden="1">{#N/A,#N/A,FALSE,"A";#N/A,#N/A,FALSE,"C"}</definedName>
    <definedName name="wrn.399." hidden="1">{#N/A,#N/A,FALSE,"A";#N/A,#N/A,FALSE,"C"}</definedName>
    <definedName name="wrn.98A." localSheetId="0" hidden="1">{#N/A,#N/A,FALSE,"Title";#N/A,#N/A,FALSE,"VARSUM98";#N/A,#N/A,FALSE,"COMPAR";#N/A,#N/A,FALSE,"51-REVEN";#N/A,#N/A,FALSE,"51-RECOV";#N/A,#N/A,FALSE,"REVENUE";#N/A,#N/A,FALSE,"52-INTRS";#N/A,#N/A,FALSE,"61-98SAL";#N/A,#N/A,FALSE,"62-CLEAN";#N/A,#N/A,FALSE,"63-UTIL";#N/A,#N/A,FALSE,"98UTILBACK";#N/A,#N/A,FALSE,"64-RM&amp;S";#N/A,#N/A,FALSE,"65-BMS";#N/A,#N/A,FALSE,"65-MGFEEX";#N/A,#N/A,FALSE,"66-INSUR";#N/A,#N/A,FALSE,"67-TAXES";#N/A,#N/A,FALSE,"Annual Assess";#N/A,#N/A,FALSE,"71-NON-RECOV EXP";#N/A,#N/A,FALSE,"71-detail";#N/A,#N/A,FALSE,"72-PRTNS";#N/A,#N/A,FALSE,"73-INTRS";#N/A,#N/A,FALSE,"10-CAPEX";#N/A,#N/A,FALSE,"17-INDUC";#N/A,#N/A,FALSE,"OPER. GRAPH";#N/A,#N/A,FALSE,"HistOpExp";#N/A,#N/A,FALSE,"HIST. OP.GRAPH"}</definedName>
    <definedName name="wrn.98A." localSheetId="1" hidden="1">{#N/A,#N/A,FALSE,"Title";#N/A,#N/A,FALSE,"VARSUM98";#N/A,#N/A,FALSE,"COMPAR";#N/A,#N/A,FALSE,"51-REVEN";#N/A,#N/A,FALSE,"51-RECOV";#N/A,#N/A,FALSE,"REVENUE";#N/A,#N/A,FALSE,"52-INTRS";#N/A,#N/A,FALSE,"61-98SAL";#N/A,#N/A,FALSE,"62-CLEAN";#N/A,#N/A,FALSE,"63-UTIL";#N/A,#N/A,FALSE,"98UTILBACK";#N/A,#N/A,FALSE,"64-RM&amp;S";#N/A,#N/A,FALSE,"65-BMS";#N/A,#N/A,FALSE,"65-MGFEEX";#N/A,#N/A,FALSE,"66-INSUR";#N/A,#N/A,FALSE,"67-TAXES";#N/A,#N/A,FALSE,"Annual Assess";#N/A,#N/A,FALSE,"71-NON-RECOV EXP";#N/A,#N/A,FALSE,"71-detail";#N/A,#N/A,FALSE,"72-PRTNS";#N/A,#N/A,FALSE,"73-INTRS";#N/A,#N/A,FALSE,"10-CAPEX";#N/A,#N/A,FALSE,"17-INDUC";#N/A,#N/A,FALSE,"OPER. GRAPH";#N/A,#N/A,FALSE,"HistOpExp";#N/A,#N/A,FALSE,"HIST. OP.GRAPH"}</definedName>
    <definedName name="wrn.98A." localSheetId="2" hidden="1">{#N/A,#N/A,FALSE,"Title";#N/A,#N/A,FALSE,"VARSUM98";#N/A,#N/A,FALSE,"COMPAR";#N/A,#N/A,FALSE,"51-REVEN";#N/A,#N/A,FALSE,"51-RECOV";#N/A,#N/A,FALSE,"REVENUE";#N/A,#N/A,FALSE,"52-INTRS";#N/A,#N/A,FALSE,"61-98SAL";#N/A,#N/A,FALSE,"62-CLEAN";#N/A,#N/A,FALSE,"63-UTIL";#N/A,#N/A,FALSE,"98UTILBACK";#N/A,#N/A,FALSE,"64-RM&amp;S";#N/A,#N/A,FALSE,"65-BMS";#N/A,#N/A,FALSE,"65-MGFEEX";#N/A,#N/A,FALSE,"66-INSUR";#N/A,#N/A,FALSE,"67-TAXES";#N/A,#N/A,FALSE,"Annual Assess";#N/A,#N/A,FALSE,"71-NON-RECOV EXP";#N/A,#N/A,FALSE,"71-detail";#N/A,#N/A,FALSE,"72-PRTNS";#N/A,#N/A,FALSE,"73-INTRS";#N/A,#N/A,FALSE,"10-CAPEX";#N/A,#N/A,FALSE,"17-INDUC";#N/A,#N/A,FALSE,"OPER. GRAPH";#N/A,#N/A,FALSE,"HistOpExp";#N/A,#N/A,FALSE,"HIST. OP.GRAPH"}</definedName>
    <definedName name="wrn.98A." localSheetId="3" hidden="1">{#N/A,#N/A,FALSE,"Title";#N/A,#N/A,FALSE,"VARSUM98";#N/A,#N/A,FALSE,"COMPAR";#N/A,#N/A,FALSE,"51-REVEN";#N/A,#N/A,FALSE,"51-RECOV";#N/A,#N/A,FALSE,"REVENUE";#N/A,#N/A,FALSE,"52-INTRS";#N/A,#N/A,FALSE,"61-98SAL";#N/A,#N/A,FALSE,"62-CLEAN";#N/A,#N/A,FALSE,"63-UTIL";#N/A,#N/A,FALSE,"98UTILBACK";#N/A,#N/A,FALSE,"64-RM&amp;S";#N/A,#N/A,FALSE,"65-BMS";#N/A,#N/A,FALSE,"65-MGFEEX";#N/A,#N/A,FALSE,"66-INSUR";#N/A,#N/A,FALSE,"67-TAXES";#N/A,#N/A,FALSE,"Annual Assess";#N/A,#N/A,FALSE,"71-NON-RECOV EXP";#N/A,#N/A,FALSE,"71-detail";#N/A,#N/A,FALSE,"72-PRTNS";#N/A,#N/A,FALSE,"73-INTRS";#N/A,#N/A,FALSE,"10-CAPEX";#N/A,#N/A,FALSE,"17-INDUC";#N/A,#N/A,FALSE,"OPER. GRAPH";#N/A,#N/A,FALSE,"HistOpExp";#N/A,#N/A,FALSE,"HIST. OP.GRAPH"}</definedName>
    <definedName name="wrn.98A." localSheetId="4" hidden="1">{#N/A,#N/A,FALSE,"Title";#N/A,#N/A,FALSE,"VARSUM98";#N/A,#N/A,FALSE,"COMPAR";#N/A,#N/A,FALSE,"51-REVEN";#N/A,#N/A,FALSE,"51-RECOV";#N/A,#N/A,FALSE,"REVENUE";#N/A,#N/A,FALSE,"52-INTRS";#N/A,#N/A,FALSE,"61-98SAL";#N/A,#N/A,FALSE,"62-CLEAN";#N/A,#N/A,FALSE,"63-UTIL";#N/A,#N/A,FALSE,"98UTILBACK";#N/A,#N/A,FALSE,"64-RM&amp;S";#N/A,#N/A,FALSE,"65-BMS";#N/A,#N/A,FALSE,"65-MGFEEX";#N/A,#N/A,FALSE,"66-INSUR";#N/A,#N/A,FALSE,"67-TAXES";#N/A,#N/A,FALSE,"Annual Assess";#N/A,#N/A,FALSE,"71-NON-RECOV EXP";#N/A,#N/A,FALSE,"71-detail";#N/A,#N/A,FALSE,"72-PRTNS";#N/A,#N/A,FALSE,"73-INTRS";#N/A,#N/A,FALSE,"10-CAPEX";#N/A,#N/A,FALSE,"17-INDUC";#N/A,#N/A,FALSE,"OPER. GRAPH";#N/A,#N/A,FALSE,"HistOpExp";#N/A,#N/A,FALSE,"HIST. OP.GRAPH"}</definedName>
    <definedName name="wrn.98A." hidden="1">{#N/A,#N/A,FALSE,"Title";#N/A,#N/A,FALSE,"VARSUM98";#N/A,#N/A,FALSE,"COMPAR";#N/A,#N/A,FALSE,"51-REVEN";#N/A,#N/A,FALSE,"51-RECOV";#N/A,#N/A,FALSE,"REVENUE";#N/A,#N/A,FALSE,"52-INTRS";#N/A,#N/A,FALSE,"61-98SAL";#N/A,#N/A,FALSE,"62-CLEAN";#N/A,#N/A,FALSE,"63-UTIL";#N/A,#N/A,FALSE,"98UTILBACK";#N/A,#N/A,FALSE,"64-RM&amp;S";#N/A,#N/A,FALSE,"65-BMS";#N/A,#N/A,FALSE,"65-MGFEEX";#N/A,#N/A,FALSE,"66-INSUR";#N/A,#N/A,FALSE,"67-TAXES";#N/A,#N/A,FALSE,"Annual Assess";#N/A,#N/A,FALSE,"71-NON-RECOV EXP";#N/A,#N/A,FALSE,"71-detail";#N/A,#N/A,FALSE,"72-PRTNS";#N/A,#N/A,FALSE,"73-INTRS";#N/A,#N/A,FALSE,"10-CAPEX";#N/A,#N/A,FALSE,"17-INDUC";#N/A,#N/A,FALSE,"OPER. GRAPH";#N/A,#N/A,FALSE,"HistOpExp";#N/A,#N/A,FALSE,"HIST. OP.GRAPH"}</definedName>
    <definedName name="wrn.98BUDGET." localSheetId="0" hidden="1">{#N/A,#N/A,TRUE,"VARSUM98";#N/A,#N/A,TRUE,"COMPAR";#N/A,#N/A,TRUE,"RECEXP-S";#N/A,#N/A,TRUE,"52-INTRS";#N/A,#N/A,TRUE,"1998 SALARIES";#N/A,#N/A,TRUE,"62-CLEAN";#N/A,#N/A,TRUE,"63-UTIL";#N/A,#N/A,TRUE,"98UTILBACK";#N/A,#N/A,TRUE,"64-RM&amp;S";#N/A,#N/A,TRUE,"65-BMS";#N/A,#N/A,TRUE,"65-MGFEEX";#N/A,#N/A,TRUE,"66-INSUR";#N/A,#N/A,TRUE,"67-TAXES";#N/A,#N/A,TRUE,"Annual Assess";#N/A,#N/A,TRUE,"71-NON-RECOV EXP";#N/A,#N/A,TRUE,"71-detail";#N/A,#N/A,TRUE,"72-PRTNS";#N/A,#N/A,TRUE,"73-INTRS";#N/A,#N/A,TRUE,"10-CAPEX";#N/A,#N/A,TRUE,"17-INDUC"}</definedName>
    <definedName name="wrn.98BUDGET." localSheetId="1" hidden="1">{#N/A,#N/A,TRUE,"VARSUM98";#N/A,#N/A,TRUE,"COMPAR";#N/A,#N/A,TRUE,"RECEXP-S";#N/A,#N/A,TRUE,"52-INTRS";#N/A,#N/A,TRUE,"1998 SALARIES";#N/A,#N/A,TRUE,"62-CLEAN";#N/A,#N/A,TRUE,"63-UTIL";#N/A,#N/A,TRUE,"98UTILBACK";#N/A,#N/A,TRUE,"64-RM&amp;S";#N/A,#N/A,TRUE,"65-BMS";#N/A,#N/A,TRUE,"65-MGFEEX";#N/A,#N/A,TRUE,"66-INSUR";#N/A,#N/A,TRUE,"67-TAXES";#N/A,#N/A,TRUE,"Annual Assess";#N/A,#N/A,TRUE,"71-NON-RECOV EXP";#N/A,#N/A,TRUE,"71-detail";#N/A,#N/A,TRUE,"72-PRTNS";#N/A,#N/A,TRUE,"73-INTRS";#N/A,#N/A,TRUE,"10-CAPEX";#N/A,#N/A,TRUE,"17-INDUC"}</definedName>
    <definedName name="wrn.98BUDGET." localSheetId="2" hidden="1">{#N/A,#N/A,TRUE,"VARSUM98";#N/A,#N/A,TRUE,"COMPAR";#N/A,#N/A,TRUE,"RECEXP-S";#N/A,#N/A,TRUE,"52-INTRS";#N/A,#N/A,TRUE,"1998 SALARIES";#N/A,#N/A,TRUE,"62-CLEAN";#N/A,#N/A,TRUE,"63-UTIL";#N/A,#N/A,TRUE,"98UTILBACK";#N/A,#N/A,TRUE,"64-RM&amp;S";#N/A,#N/A,TRUE,"65-BMS";#N/A,#N/A,TRUE,"65-MGFEEX";#N/A,#N/A,TRUE,"66-INSUR";#N/A,#N/A,TRUE,"67-TAXES";#N/A,#N/A,TRUE,"Annual Assess";#N/A,#N/A,TRUE,"71-NON-RECOV EXP";#N/A,#N/A,TRUE,"71-detail";#N/A,#N/A,TRUE,"72-PRTNS";#N/A,#N/A,TRUE,"73-INTRS";#N/A,#N/A,TRUE,"10-CAPEX";#N/A,#N/A,TRUE,"17-INDUC"}</definedName>
    <definedName name="wrn.98BUDGET." localSheetId="3" hidden="1">{#N/A,#N/A,TRUE,"VARSUM98";#N/A,#N/A,TRUE,"COMPAR";#N/A,#N/A,TRUE,"RECEXP-S";#N/A,#N/A,TRUE,"52-INTRS";#N/A,#N/A,TRUE,"1998 SALARIES";#N/A,#N/A,TRUE,"62-CLEAN";#N/A,#N/A,TRUE,"63-UTIL";#N/A,#N/A,TRUE,"98UTILBACK";#N/A,#N/A,TRUE,"64-RM&amp;S";#N/A,#N/A,TRUE,"65-BMS";#N/A,#N/A,TRUE,"65-MGFEEX";#N/A,#N/A,TRUE,"66-INSUR";#N/A,#N/A,TRUE,"67-TAXES";#N/A,#N/A,TRUE,"Annual Assess";#N/A,#N/A,TRUE,"71-NON-RECOV EXP";#N/A,#N/A,TRUE,"71-detail";#N/A,#N/A,TRUE,"72-PRTNS";#N/A,#N/A,TRUE,"73-INTRS";#N/A,#N/A,TRUE,"10-CAPEX";#N/A,#N/A,TRUE,"17-INDUC"}</definedName>
    <definedName name="wrn.98BUDGET." localSheetId="4" hidden="1">{#N/A,#N/A,TRUE,"VARSUM98";#N/A,#N/A,TRUE,"COMPAR";#N/A,#N/A,TRUE,"RECEXP-S";#N/A,#N/A,TRUE,"52-INTRS";#N/A,#N/A,TRUE,"1998 SALARIES";#N/A,#N/A,TRUE,"62-CLEAN";#N/A,#N/A,TRUE,"63-UTIL";#N/A,#N/A,TRUE,"98UTILBACK";#N/A,#N/A,TRUE,"64-RM&amp;S";#N/A,#N/A,TRUE,"65-BMS";#N/A,#N/A,TRUE,"65-MGFEEX";#N/A,#N/A,TRUE,"66-INSUR";#N/A,#N/A,TRUE,"67-TAXES";#N/A,#N/A,TRUE,"Annual Assess";#N/A,#N/A,TRUE,"71-NON-RECOV EXP";#N/A,#N/A,TRUE,"71-detail";#N/A,#N/A,TRUE,"72-PRTNS";#N/A,#N/A,TRUE,"73-INTRS";#N/A,#N/A,TRUE,"10-CAPEX";#N/A,#N/A,TRUE,"17-INDUC"}</definedName>
    <definedName name="wrn.98BUDGET." hidden="1">{#N/A,#N/A,TRUE,"VARSUM98";#N/A,#N/A,TRUE,"COMPAR";#N/A,#N/A,TRUE,"RECEXP-S";#N/A,#N/A,TRUE,"52-INTRS";#N/A,#N/A,TRUE,"1998 SALARIES";#N/A,#N/A,TRUE,"62-CLEAN";#N/A,#N/A,TRUE,"63-UTIL";#N/A,#N/A,TRUE,"98UTILBACK";#N/A,#N/A,TRUE,"64-RM&amp;S";#N/A,#N/A,TRUE,"65-BMS";#N/A,#N/A,TRUE,"65-MGFEEX";#N/A,#N/A,TRUE,"66-INSUR";#N/A,#N/A,TRUE,"67-TAXES";#N/A,#N/A,TRUE,"Annual Assess";#N/A,#N/A,TRUE,"71-NON-RECOV EXP";#N/A,#N/A,TRUE,"71-detail";#N/A,#N/A,TRUE,"72-PRTNS";#N/A,#N/A,TRUE,"73-INTRS";#N/A,#N/A,TRUE,"10-CAPEX";#N/A,#N/A,TRUE,"17-INDUC"}</definedName>
    <definedName name="wrn.98BUDGET._.VS.._.97REPORJ." localSheetId="0" hidden="1">{"FIRST PORTION",#N/A,TRUE,"SG&amp;A ANNUAL DEPT SUMMARY98-COMP";"SECOND PORTION",#N/A,TRUE,"SG&amp;A ANNUAL DEPT SUMMARY98-COMP";"THIRD PORTION",#N/A,TRUE,"SG&amp;A ANNUAL DEPT SUMMARY98-COMP";"FOURTH PORTION",#N/A,TRUE,"SG&amp;A ANNUAL DEPT SUMMARY98-COMP"}</definedName>
    <definedName name="wrn.98BUDGET._.VS.._.97REPORJ." localSheetId="1" hidden="1">{"FIRST PORTION",#N/A,TRUE,"SG&amp;A ANNUAL DEPT SUMMARY98-COMP";"SECOND PORTION",#N/A,TRUE,"SG&amp;A ANNUAL DEPT SUMMARY98-COMP";"THIRD PORTION",#N/A,TRUE,"SG&amp;A ANNUAL DEPT SUMMARY98-COMP";"FOURTH PORTION",#N/A,TRUE,"SG&amp;A ANNUAL DEPT SUMMARY98-COMP"}</definedName>
    <definedName name="wrn.98BUDGET._.VS.._.97REPORJ." localSheetId="2" hidden="1">{"FIRST PORTION",#N/A,TRUE,"SG&amp;A ANNUAL DEPT SUMMARY98-COMP";"SECOND PORTION",#N/A,TRUE,"SG&amp;A ANNUAL DEPT SUMMARY98-COMP";"THIRD PORTION",#N/A,TRUE,"SG&amp;A ANNUAL DEPT SUMMARY98-COMP";"FOURTH PORTION",#N/A,TRUE,"SG&amp;A ANNUAL DEPT SUMMARY98-COMP"}</definedName>
    <definedName name="wrn.98BUDGET._.VS.._.97REPORJ." localSheetId="3" hidden="1">{"FIRST PORTION",#N/A,TRUE,"SG&amp;A ANNUAL DEPT SUMMARY98-COMP";"SECOND PORTION",#N/A,TRUE,"SG&amp;A ANNUAL DEPT SUMMARY98-COMP";"THIRD PORTION",#N/A,TRUE,"SG&amp;A ANNUAL DEPT SUMMARY98-COMP";"FOURTH PORTION",#N/A,TRUE,"SG&amp;A ANNUAL DEPT SUMMARY98-COMP"}</definedName>
    <definedName name="wrn.98BUDGET._.VS.._.97REPORJ." localSheetId="4" hidden="1">{"FIRST PORTION",#N/A,TRUE,"SG&amp;A ANNUAL DEPT SUMMARY98-COMP";"SECOND PORTION",#N/A,TRUE,"SG&amp;A ANNUAL DEPT SUMMARY98-COMP";"THIRD PORTION",#N/A,TRUE,"SG&amp;A ANNUAL DEPT SUMMARY98-COMP";"FOURTH PORTION",#N/A,TRUE,"SG&amp;A ANNUAL DEPT SUMMARY98-COMP"}</definedName>
    <definedName name="wrn.98BUDGET._.VS.._.97REPORJ." hidden="1">{"FIRST PORTION",#N/A,TRUE,"SG&amp;A ANNUAL DEPT SUMMARY98-COMP";"SECOND PORTION",#N/A,TRUE,"SG&amp;A ANNUAL DEPT SUMMARY98-COMP";"THIRD PORTION",#N/A,TRUE,"SG&amp;A ANNUAL DEPT SUMMARY98-COMP";"FOURTH PORTION",#N/A,TRUE,"SG&amp;A ANNUAL DEPT SUMMARY98-COMP"}</definedName>
    <definedName name="wrn.abc" localSheetId="0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" localSheetId="1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" localSheetId="2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" localSheetId="3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" localSheetId="4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call." localSheetId="0" hidden="1">{"acmonth",#N/A,FALSE,"AirControls";"acroll",#N/A,FALSE,"AirControls";"acprof",#N/A,FALSE,"AirControls"}</definedName>
    <definedName name="wrn.acall." localSheetId="1" hidden="1">{"acmonth",#N/A,FALSE,"AirControls";"acroll",#N/A,FALSE,"AirControls";"acprof",#N/A,FALSE,"AirControls"}</definedName>
    <definedName name="wrn.acall." localSheetId="2" hidden="1">{"acmonth",#N/A,FALSE,"AirControls";"acroll",#N/A,FALSE,"AirControls";"acprof",#N/A,FALSE,"AirControls"}</definedName>
    <definedName name="wrn.acall." localSheetId="3" hidden="1">{"acmonth",#N/A,FALSE,"AirControls";"acroll",#N/A,FALSE,"AirControls";"acprof",#N/A,FALSE,"AirControls"}</definedName>
    <definedName name="wrn.acall." localSheetId="4" hidden="1">{"acmonth",#N/A,FALSE,"AirControls";"acroll",#N/A,FALSE,"AirControls";"acprof",#N/A,FALSE,"AirControls"}</definedName>
    <definedName name="wrn.acall." hidden="1">{"acmonth",#N/A,FALSE,"AirControls";"acroll",#N/A,FALSE,"AirControls";"acprof",#N/A,FALSE,"AirControls"}</definedName>
    <definedName name="wrn.Accretion." localSheetId="0" hidden="1">{"Accretion",#N/A,FALSE,"Assum"}</definedName>
    <definedName name="wrn.Accretion." localSheetId="1" hidden="1">{"Accretion",#N/A,FALSE,"Assum"}</definedName>
    <definedName name="wrn.Accretion." localSheetId="2" hidden="1">{"Accretion",#N/A,FALSE,"Assum"}</definedName>
    <definedName name="wrn.Accretion." localSheetId="3" hidden="1">{"Accretion",#N/A,FALSE,"Assum"}</definedName>
    <definedName name="wrn.Accretion." localSheetId="4" hidden="1">{"Accretion",#N/A,FALSE,"Assum"}</definedName>
    <definedName name="wrn.Accretion." hidden="1">{"Accretion",#N/A,FALSE,"Assum"}</definedName>
    <definedName name="wrn.acmonth." localSheetId="0" hidden="1">{"acmonth",#N/A,FALSE,"AirControls"}</definedName>
    <definedName name="wrn.acmonth." localSheetId="1" hidden="1">{"acmonth",#N/A,FALSE,"AirControls"}</definedName>
    <definedName name="wrn.acmonth." localSheetId="2" hidden="1">{"acmonth",#N/A,FALSE,"AirControls"}</definedName>
    <definedName name="wrn.acmonth." localSheetId="3" hidden="1">{"acmonth",#N/A,FALSE,"AirControls"}</definedName>
    <definedName name="wrn.acmonth." localSheetId="4" hidden="1">{"acmonth",#N/A,FALSE,"AirControls"}</definedName>
    <definedName name="wrn.acmonth." hidden="1">{"acmonth",#N/A,FALSE,"AirControls"}</definedName>
    <definedName name="wrn.acprof." localSheetId="0" hidden="1">{"acprof",#N/A,FALSE,"AirControls"}</definedName>
    <definedName name="wrn.acprof." localSheetId="1" hidden="1">{"acprof",#N/A,FALSE,"AirControls"}</definedName>
    <definedName name="wrn.acprof." localSheetId="2" hidden="1">{"acprof",#N/A,FALSE,"AirControls"}</definedName>
    <definedName name="wrn.acprof." localSheetId="3" hidden="1">{"acprof",#N/A,FALSE,"AirControls"}</definedName>
    <definedName name="wrn.acprof." localSheetId="4" hidden="1">{"acprof",#N/A,FALSE,"AirControls"}</definedName>
    <definedName name="wrn.acprof." hidden="1">{"acprof",#N/A,FALSE,"AirControls"}</definedName>
    <definedName name="wrn.Acq._.Model." localSheetId="0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._.Model." localSheetId="1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._.Model." localSheetId="2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._.Model." localSheetId="3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._.Model." localSheetId="4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._.Model." hidden="1">{"RTN",#N/A,FALSE,"RTN";"Inc Stmt",#N/A,FALSE,"Inc Stmt";"Stats",#N/A,FALSE,"Stats";"Rnds",#N/A,FALSE,"Rnds";"Capx",#N/A,FALSE,"CapX";"Dues",#N/A,FALSE,"Dues";"Hist",#N/A,FALSE,"Hist";"Rev1",#N/A,FALSE,"Rev";"Rev2",#N/A,FALSE,"Rev";"Exp",#N/A,FALSE,"Exp";"Rounds",#N/A,FALSE,"Rounds";"Cap Imp",#N/A,FALSE,"Cap Imp"}</definedName>
    <definedName name="wrn.Acquisition._.Model." localSheetId="0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cquisition._.Model." localSheetId="1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cquisition._.Model." localSheetId="2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cquisition._.Model." localSheetId="3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cquisition._.Model." localSheetId="4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cquisition._.Model." hidden="1">{"Return",#N/A,FALSE,"RTN";"Inc Stmt",#N/A,FALSE,"Inc Stmt";"Stats",#N/A,FALSE,"Stats";"Rnds",#N/A,FALSE,"Rnds";"Dues",#N/A,FALSE,"Dues";"Capx",#N/A,FALSE,"CapX";"History",#N/A,FALSE,"Hist";"Rev",#N/A,FALSE,"Rev";"Expenses",#N/A,FALSE,"Exp";"Rounds",#N/A,FALSE,"Rounds";"Capex",#N/A,FALSE,"Capex"}</definedName>
    <definedName name="wrn.Acquisitions." localSheetId="0" hidden="1">{"One",#N/A,FALSE,"Acquisitions";"Two",#N/A,FALSE,"Acquisitions"}</definedName>
    <definedName name="wrn.Acquisitions." localSheetId="1" hidden="1">{"One",#N/A,FALSE,"Acquisitions";"Two",#N/A,FALSE,"Acquisitions"}</definedName>
    <definedName name="wrn.Acquisitions." localSheetId="2" hidden="1">{"One",#N/A,FALSE,"Acquisitions";"Two",#N/A,FALSE,"Acquisitions"}</definedName>
    <definedName name="wrn.Acquisitions." localSheetId="3" hidden="1">{"One",#N/A,FALSE,"Acquisitions";"Two",#N/A,FALSE,"Acquisitions"}</definedName>
    <definedName name="wrn.Acquisitions." localSheetId="4" hidden="1">{"One",#N/A,FALSE,"Acquisitions";"Two",#N/A,FALSE,"Acquisitions"}</definedName>
    <definedName name="wrn.Acquisitions." hidden="1">{"One",#N/A,FALSE,"Acquisitions";"Two",#N/A,FALSE,"Acquisitions"}</definedName>
    <definedName name="wrn.acroll." localSheetId="0" hidden="1">{"acroll",#N/A,FALSE,"AirControls"}</definedName>
    <definedName name="wrn.acroll." localSheetId="1" hidden="1">{"acroll",#N/A,FALSE,"AirControls"}</definedName>
    <definedName name="wrn.acroll." localSheetId="2" hidden="1">{"acroll",#N/A,FALSE,"AirControls"}</definedName>
    <definedName name="wrn.acroll." localSheetId="3" hidden="1">{"acroll",#N/A,FALSE,"AirControls"}</definedName>
    <definedName name="wrn.acroll." localSheetId="4" hidden="1">{"acroll",#N/A,FALSE,"AirControls"}</definedName>
    <definedName name="wrn.acroll." hidden="1">{"acroll",#N/A,FALSE,"AirControls"}</definedName>
    <definedName name="wrn.all." localSheetId="0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.all." localSheetId="1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.all." localSheetId="2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.all." localSheetId="3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.all." localSheetId="4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.all." hidden="1">{"namonth",#N/A,FALSE,"na";"naroll",#N/A,FALSE,"na";"naprofsales",#N/A,FALSE,"na";"naprofprft",#N/A,FALSE,"na";"brmonth",#N/A,FALSE,"brazil";"brroll",#N/A,FALSE,"brazil";"brprof",#N/A,FALSE,"brazil";"scmonth",#N/A,FALSE,"Super";"scroll",#N/A,FALSE,"Super";"scprof",#N/A,FALSE,"Super";"acmonth",#N/A,FALSE,"AirControls";"acroll",#N/A,FALSE,"AirControls";"acprof",#N/A,FALSE,"AirControls"}</definedName>
    <definedName name="wrn.All._.Schedules." localSheetId="0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chedules." localSheetId="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chedules." localSheetId="2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chedules." localSheetId="3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chedules." localSheetId="4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chedules.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tock_10_12_14." localSheetId="0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Stock_10_12_14." localSheetId="1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Stock_10_12_14." localSheetId="2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Stock_10_12_14." localSheetId="3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Stock_10_12_14." localSheetId="4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nnualRentRoll" localSheetId="0" hidden="1">{"AnnualRentRoll",#N/A,FALSE,"RentRoll"}</definedName>
    <definedName name="wrn.AnnualRentRoll" localSheetId="1" hidden="1">{"AnnualRentRoll",#N/A,FALSE,"RentRoll"}</definedName>
    <definedName name="wrn.AnnualRentRoll" localSheetId="2" hidden="1">{"AnnualRentRoll",#N/A,FALSE,"RentRoll"}</definedName>
    <definedName name="wrn.AnnualRentRoll" localSheetId="3" hidden="1">{"AnnualRentRoll",#N/A,FALSE,"RentRoll"}</definedName>
    <definedName name="wrn.AnnualRentRoll" localSheetId="4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localSheetId="1" hidden="1">{"AnnualRentRoll",#N/A,FALSE,"RentRoll"}</definedName>
    <definedName name="wrn.AnnualRentRoll." localSheetId="2" hidden="1">{"AnnualRentRoll",#N/A,FALSE,"RentRoll"}</definedName>
    <definedName name="wrn.AnnualRentRoll." localSheetId="3" hidden="1">{"AnnualRentRoll",#N/A,FALSE,"RentRoll"}</definedName>
    <definedName name="wrn.AnnualRentRoll." localSheetId="4" hidden="1">{"AnnualRentRoll",#N/A,FALSE,"RentRoll"}</definedName>
    <definedName name="wrn.AnnualRentRoll." hidden="1">{"AnnualRentRoll",#N/A,FALSE,"RentRoll"}</definedName>
    <definedName name="wrn.APAC." localSheetId="0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wrn.APAC." localSheetId="1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wrn.APAC." localSheetId="2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wrn.APAC." localSheetId="3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wrn.APAC." localSheetId="4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wrn.APAC." hidden="1">{"Linkages",#N/A,TRUE,"Linkages";"Finassum",#N/A,TRUE,"Linkages";"insto_returns",#N/A,TRUE,"Insto Returns";"BAA",#N/A,TRUE,"BAA Returns";"impact_fin",#N/A,TRUE,"Impact on BAA";"ratios",#N/A,TRUE,"Key Ratios";"annual_data",#N/A,TRUE,"Annual Data"}</definedName>
    <definedName name="wrn.Arena._.PCD." localSheetId="0" hidden="1">{#N/A,#N/A,TRUE,"Maritime Park Arena PCD";#N/A,#N/A,TRUE,"Maritime Park Arena IOR"}</definedName>
    <definedName name="wrn.Arena._.PCD." localSheetId="1" hidden="1">{#N/A,#N/A,TRUE,"Maritime Park Arena PCD";#N/A,#N/A,TRUE,"Maritime Park Arena IOR"}</definedName>
    <definedName name="wrn.Arena._.PCD." localSheetId="2" hidden="1">{#N/A,#N/A,TRUE,"Maritime Park Arena PCD";#N/A,#N/A,TRUE,"Maritime Park Arena IOR"}</definedName>
    <definedName name="wrn.Arena._.PCD." localSheetId="3" hidden="1">{#N/A,#N/A,TRUE,"Maritime Park Arena PCD";#N/A,#N/A,TRUE,"Maritime Park Arena IOR"}</definedName>
    <definedName name="wrn.Arena._.PCD." localSheetId="4" hidden="1">{#N/A,#N/A,TRUE,"Maritime Park Arena PCD";#N/A,#N/A,TRUE,"Maritime Park Arena IOR"}</definedName>
    <definedName name="wrn.Arena._.PCD." hidden="1">{#N/A,#N/A,TRUE,"Maritime Park Arena PCD";#N/A,#N/A,TRUE,"Maritime Park Arena IOR"}</definedName>
    <definedName name="wrn.Assumptions." localSheetId="0" hidden="1">{"Assumptions",#N/A,FALSE,"Assum"}</definedName>
    <definedName name="wrn.Assumptions." localSheetId="1" hidden="1">{"Assumptions",#N/A,FALSE,"Assum"}</definedName>
    <definedName name="wrn.Assumptions." localSheetId="2" hidden="1">{"Assumptions",#N/A,FALSE,"Assum"}</definedName>
    <definedName name="wrn.Assumptions." localSheetId="3" hidden="1">{"Assumptions",#N/A,FALSE,"Assum"}</definedName>
    <definedName name="wrn.Assumptions." localSheetId="4" hidden="1">{"Assumptions",#N/A,FALSE,"Assum"}</definedName>
    <definedName name="wrn.Assumptions." hidden="1">{"Assumptions",#N/A,FALSE,"Assum"}</definedName>
    <definedName name="wrn.Balance_Sheet." localSheetId="0" hidden="1">{"One",#N/A,FALSE,"Balance Sheet"}</definedName>
    <definedName name="wrn.Balance_Sheet." localSheetId="1" hidden="1">{"One",#N/A,FALSE,"Balance Sheet"}</definedName>
    <definedName name="wrn.Balance_Sheet." localSheetId="2" hidden="1">{"One",#N/A,FALSE,"Balance Sheet"}</definedName>
    <definedName name="wrn.Balance_Sheet." localSheetId="3" hidden="1">{"One",#N/A,FALSE,"Balance Sheet"}</definedName>
    <definedName name="wrn.Balance_Sheet." localSheetId="4" hidden="1">{"One",#N/A,FALSE,"Balance Sheet"}</definedName>
    <definedName name="wrn.Balance_Sheet." hidden="1">{"One",#N/A,FALSE,"Balance Sheet"}</definedName>
    <definedName name="wrn.BankPkg." localSheetId="0" hidden="1">{#N/A,#N/A,TRUE,"page0";#N/A,#N/A,TRUE,"BankSumm";#N/A,#N/A,TRUE,"ConstrSumm-Bnk";#N/A,#N/A,TRUE,"Constr-Bnk";#N/A,#N/A,TRUE,"LeaseRent"}</definedName>
    <definedName name="wrn.BankPkg." localSheetId="1" hidden="1">{#N/A,#N/A,TRUE,"page0";#N/A,#N/A,TRUE,"BankSumm";#N/A,#N/A,TRUE,"ConstrSumm-Bnk";#N/A,#N/A,TRUE,"Constr-Bnk";#N/A,#N/A,TRUE,"LeaseRent"}</definedName>
    <definedName name="wrn.BankPkg." localSheetId="2" hidden="1">{#N/A,#N/A,TRUE,"page0";#N/A,#N/A,TRUE,"BankSumm";#N/A,#N/A,TRUE,"ConstrSumm-Bnk";#N/A,#N/A,TRUE,"Constr-Bnk";#N/A,#N/A,TRUE,"LeaseRent"}</definedName>
    <definedName name="wrn.BankPkg." localSheetId="3" hidden="1">{#N/A,#N/A,TRUE,"page0";#N/A,#N/A,TRUE,"BankSumm";#N/A,#N/A,TRUE,"ConstrSumm-Bnk";#N/A,#N/A,TRUE,"Constr-Bnk";#N/A,#N/A,TRUE,"LeaseRent"}</definedName>
    <definedName name="wrn.BankPkg." localSheetId="4" hidden="1">{#N/A,#N/A,TRUE,"page0";#N/A,#N/A,TRUE,"BankSumm";#N/A,#N/A,TRUE,"ConstrSumm-Bnk";#N/A,#N/A,TRUE,"Constr-Bnk";#N/A,#N/A,TRUE,"LeaseRent"}</definedName>
    <definedName name="wrn.BankPkg." hidden="1">{#N/A,#N/A,TRUE,"page0";#N/A,#N/A,TRUE,"BankSumm";#N/A,#N/A,TRUE,"ConstrSumm-Bnk";#N/A,#N/A,TRUE,"Constr-Bnk";#N/A,#N/A,TRUE,"LeaseRent"}</definedName>
    <definedName name="wrn.Basic." localSheetId="0" hidden="1">{#N/A,#N/A,FALSE,"Cover";#N/A,#N/A,FALSE,"Assumptions";#N/A,#N/A,FALSE,"Acquirer";#N/A,#N/A,FALSE,"Target";#N/A,#N/A,FALSE,"Income Statement";#N/A,#N/A,FALSE,"Summary Tables"}</definedName>
    <definedName name="wrn.Basic." localSheetId="1" hidden="1">{#N/A,#N/A,FALSE,"Cover";#N/A,#N/A,FALSE,"Assumptions";#N/A,#N/A,FALSE,"Acquirer";#N/A,#N/A,FALSE,"Target";#N/A,#N/A,FALSE,"Income Statement";#N/A,#N/A,FALSE,"Summary Tables"}</definedName>
    <definedName name="wrn.Basic." localSheetId="2" hidden="1">{#N/A,#N/A,FALSE,"Cover";#N/A,#N/A,FALSE,"Assumptions";#N/A,#N/A,FALSE,"Acquirer";#N/A,#N/A,FALSE,"Target";#N/A,#N/A,FALSE,"Income Statement";#N/A,#N/A,FALSE,"Summary Tables"}</definedName>
    <definedName name="wrn.Basic." localSheetId="3" hidden="1">{#N/A,#N/A,FALSE,"Cover";#N/A,#N/A,FALSE,"Assumptions";#N/A,#N/A,FALSE,"Acquirer";#N/A,#N/A,FALSE,"Target";#N/A,#N/A,FALSE,"Income Statement";#N/A,#N/A,FALSE,"Summary Tables"}</definedName>
    <definedName name="wrn.Basic." localSheetId="4" hidden="1">{#N/A,#N/A,FALSE,"Cover";#N/A,#N/A,FALSE,"Assumptions";#N/A,#N/A,FALSE,"Acquirer";#N/A,#N/A,FALSE,"Target";#N/A,#N/A,FALSE,"Income Statement";#N/A,#N/A,FALSE,"Summary Tables"}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leu4." localSheetId="0" hidden="1">{#N/A,#N/A,FALSE}</definedName>
    <definedName name="wrn.bleu4." localSheetId="1" hidden="1">{#N/A,#N/A,FALSE}</definedName>
    <definedName name="wrn.bleu4." localSheetId="2" hidden="1">{#N/A,#N/A,FALSE}</definedName>
    <definedName name="wrn.bleu4." localSheetId="3" hidden="1">{#N/A,#N/A,FALSE}</definedName>
    <definedName name="wrn.bleu4." localSheetId="4" hidden="1">{#N/A,#N/A,FALSE}</definedName>
    <definedName name="wrn.bleu4." hidden="1">{#N/A,#N/A,FALSE}</definedName>
    <definedName name="wrn.bobsum." localSheetId="0" hidden="1">{"bobsum",#N/A,FALSE,"BobSummary"}</definedName>
    <definedName name="wrn.bobsum." localSheetId="1" hidden="1">{"bobsum",#N/A,FALSE,"BobSummary"}</definedName>
    <definedName name="wrn.bobsum." localSheetId="2" hidden="1">{"bobsum",#N/A,FALSE,"BobSummary"}</definedName>
    <definedName name="wrn.bobsum." localSheetId="3" hidden="1">{"bobsum",#N/A,FALSE,"BobSummary"}</definedName>
    <definedName name="wrn.bobsum." localSheetId="4" hidden="1">{"bobsum",#N/A,FALSE,"BobSummary"}</definedName>
    <definedName name="wrn.bobsum." hidden="1">{"bobsum",#N/A,FALSE,"BobSummary"}</definedName>
    <definedName name="wrn.Bonds." localSheetId="0" hidden="1">{#N/A,#N/A,FALSE,"Bonds - Consol";#N/A,#N/A,FALSE,"Bonds - Lakes";#N/A,#N/A,FALSE,"Bonds - Chabot";#N/A,#N/A,FALSE,"Bonds - Diablo"}</definedName>
    <definedName name="wrn.Bonds." localSheetId="1" hidden="1">{#N/A,#N/A,FALSE,"Bonds - Consol";#N/A,#N/A,FALSE,"Bonds - Lakes";#N/A,#N/A,FALSE,"Bonds - Chabot";#N/A,#N/A,FALSE,"Bonds - Diablo"}</definedName>
    <definedName name="wrn.Bonds." localSheetId="2" hidden="1">{#N/A,#N/A,FALSE,"Bonds - Consol";#N/A,#N/A,FALSE,"Bonds - Lakes";#N/A,#N/A,FALSE,"Bonds - Chabot";#N/A,#N/A,FALSE,"Bonds - Diablo"}</definedName>
    <definedName name="wrn.Bonds." localSheetId="3" hidden="1">{#N/A,#N/A,FALSE,"Bonds - Consol";#N/A,#N/A,FALSE,"Bonds - Lakes";#N/A,#N/A,FALSE,"Bonds - Chabot";#N/A,#N/A,FALSE,"Bonds - Diablo"}</definedName>
    <definedName name="wrn.Bonds." localSheetId="4" hidden="1">{#N/A,#N/A,FALSE,"Bonds - Consol";#N/A,#N/A,FALSE,"Bonds - Lakes";#N/A,#N/A,FALSE,"Bonds - Chabot";#N/A,#N/A,FALSE,"Bonds - Diablo"}</definedName>
    <definedName name="wrn.Bonds." hidden="1">{#N/A,#N/A,FALSE,"Bonds - Consol";#N/A,#N/A,FALSE,"Bonds - Lakes";#N/A,#N/A,FALSE,"Bonds - Chabot";#N/A,#N/A,FALSE,"Bonds - Diablo"}</definedName>
    <definedName name="wrn.BPLAN." localSheetId="0" hidden="1">{"contents",#N/A,FALSE,"Contents";"Linkages",#N/A,FALSE,"Linkages";"report",#N/A,FALSE,"Report";"Tables",#N/A,FALSE,"Landscape";"returns",#N/A,FALSE,"Annual Data";"annual_data",#N/A,FALSE,"Annual Data";"ratios",#N/A,FALSE,"Key Ratios";"balancesheet",#N/A,FALSE,"Balance Sheet";"insto_returns",#N/A,FALSE,"Insto Returns";"project_returns",#N/A,FALSE,"Project Returns";"title",#N/A,FALSE,"Contents"}</definedName>
    <definedName name="wrn.BPLAN." localSheetId="1" hidden="1">{"contents",#N/A,FALSE,"Contents";"Linkages",#N/A,FALSE,"Linkages";"report",#N/A,FALSE,"Report";"Tables",#N/A,FALSE,"Landscape";"returns",#N/A,FALSE,"Annual Data";"annual_data",#N/A,FALSE,"Annual Data";"ratios",#N/A,FALSE,"Key Ratios";"balancesheet",#N/A,FALSE,"Balance Sheet";"insto_returns",#N/A,FALSE,"Insto Returns";"project_returns",#N/A,FALSE,"Project Returns";"title",#N/A,FALSE,"Contents"}</definedName>
    <definedName name="wrn.BPLAN." localSheetId="2" hidden="1">{"contents",#N/A,FALSE,"Contents";"Linkages",#N/A,FALSE,"Linkages";"report",#N/A,FALSE,"Report";"Tables",#N/A,FALSE,"Landscape";"returns",#N/A,FALSE,"Annual Data";"annual_data",#N/A,FALSE,"Annual Data";"ratios",#N/A,FALSE,"Key Ratios";"balancesheet",#N/A,FALSE,"Balance Sheet";"insto_returns",#N/A,FALSE,"Insto Returns";"project_returns",#N/A,FALSE,"Project Returns";"title",#N/A,FALSE,"Contents"}</definedName>
    <definedName name="wrn.BPLAN." localSheetId="3" hidden="1">{"contents",#N/A,FALSE,"Contents";"Linkages",#N/A,FALSE,"Linkages";"report",#N/A,FALSE,"Report";"Tables",#N/A,FALSE,"Landscape";"returns",#N/A,FALSE,"Annual Data";"annual_data",#N/A,FALSE,"Annual Data";"ratios",#N/A,FALSE,"Key Ratios";"balancesheet",#N/A,FALSE,"Balance Sheet";"insto_returns",#N/A,FALSE,"Insto Returns";"project_returns",#N/A,FALSE,"Project Returns";"title",#N/A,FALSE,"Contents"}</definedName>
    <definedName name="wrn.BPLAN." localSheetId="4" hidden="1">{"contents",#N/A,FALSE,"Contents";"Linkages",#N/A,FALSE,"Linkages";"report",#N/A,FALSE,"Report";"Tables",#N/A,FALSE,"Landscape";"returns",#N/A,FALSE,"Annual Data";"annual_data",#N/A,FALSE,"Annual Data";"ratios",#N/A,FALSE,"Key Ratios";"balancesheet",#N/A,FALSE,"Balance Sheet";"insto_returns",#N/A,FALSE,"Insto Returns";"project_returns",#N/A,FALSE,"Project Returns";"title",#N/A,FALSE,"Contents"}</definedName>
    <definedName name="wrn.BPLAN." hidden="1">{"contents",#N/A,FALSE,"Contents";"Linkages",#N/A,FALSE,"Linkages";"report",#N/A,FALSE,"Report";"Tables",#N/A,FALSE,"Landscape";"returns",#N/A,FALSE,"Annual Data";"annual_data",#N/A,FALSE,"Annual Data";"ratios",#N/A,FALSE,"Key Ratios";"balancesheet",#N/A,FALSE,"Balance Sheet";"insto_returns",#N/A,FALSE,"Insto Returns";"project_returns",#N/A,FALSE,"Project Returns";"title",#N/A,FALSE,"Contents"}</definedName>
    <definedName name="wrn.brall." localSheetId="0" hidden="1">{"brmonth",#N/A,FALSE,"brazil";"brroll",#N/A,FALSE,"brazil";"brprof",#N/A,FALSE,"brazil"}</definedName>
    <definedName name="wrn.brall." localSheetId="1" hidden="1">{"brmonth",#N/A,FALSE,"brazil";"brroll",#N/A,FALSE,"brazil";"brprof",#N/A,FALSE,"brazil"}</definedName>
    <definedName name="wrn.brall." localSheetId="2" hidden="1">{"brmonth",#N/A,FALSE,"brazil";"brroll",#N/A,FALSE,"brazil";"brprof",#N/A,FALSE,"brazil"}</definedName>
    <definedName name="wrn.brall." localSheetId="3" hidden="1">{"brmonth",#N/A,FALSE,"brazil";"brroll",#N/A,FALSE,"brazil";"brprof",#N/A,FALSE,"brazil"}</definedName>
    <definedName name="wrn.brall." localSheetId="4" hidden="1">{"brmonth",#N/A,FALSE,"brazil";"brroll",#N/A,FALSE,"brazil";"brprof",#N/A,FALSE,"brazil"}</definedName>
    <definedName name="wrn.brall." hidden="1">{"brmonth",#N/A,FALSE,"brazil";"brroll",#N/A,FALSE,"brazil";"brprof",#N/A,FALSE,"brazil"}</definedName>
    <definedName name="wrn.brmonth." localSheetId="0" hidden="1">{"brmonth",#N/A,FALSE,"brazil"}</definedName>
    <definedName name="wrn.brmonth." localSheetId="1" hidden="1">{"brmonth",#N/A,FALSE,"brazil"}</definedName>
    <definedName name="wrn.brmonth." localSheetId="2" hidden="1">{"brmonth",#N/A,FALSE,"brazil"}</definedName>
    <definedName name="wrn.brmonth." localSheetId="3" hidden="1">{"brmonth",#N/A,FALSE,"brazil"}</definedName>
    <definedName name="wrn.brmonth." localSheetId="4" hidden="1">{"brmonth",#N/A,FALSE,"brazil"}</definedName>
    <definedName name="wrn.brmonth." hidden="1">{"brmonth",#N/A,FALSE,"brazil"}</definedName>
    <definedName name="wrn.brprof." localSheetId="0" hidden="1">{"brprof",#N/A,FALSE,"brazil"}</definedName>
    <definedName name="wrn.brprof." localSheetId="1" hidden="1">{"brprof",#N/A,FALSE,"brazil"}</definedName>
    <definedName name="wrn.brprof." localSheetId="2" hidden="1">{"brprof",#N/A,FALSE,"brazil"}</definedName>
    <definedName name="wrn.brprof." localSheetId="3" hidden="1">{"brprof",#N/A,FALSE,"brazil"}</definedName>
    <definedName name="wrn.brprof." localSheetId="4" hidden="1">{"brprof",#N/A,FALSE,"brazil"}</definedName>
    <definedName name="wrn.brprof." hidden="1">{"brprof",#N/A,FALSE,"brazil"}</definedName>
    <definedName name="wrn.brroll." localSheetId="0" hidden="1">{"brroll",#N/A,FALSE,"brazil"}</definedName>
    <definedName name="wrn.brroll." localSheetId="1" hidden="1">{"brroll",#N/A,FALSE,"brazil"}</definedName>
    <definedName name="wrn.brroll." localSheetId="2" hidden="1">{"brroll",#N/A,FALSE,"brazil"}</definedName>
    <definedName name="wrn.brroll." localSheetId="3" hidden="1">{"brroll",#N/A,FALSE,"brazil"}</definedName>
    <definedName name="wrn.brroll." localSheetId="4" hidden="1">{"brroll",#N/A,FALSE,"brazil"}</definedName>
    <definedName name="wrn.brroll." hidden="1">{"brroll",#N/A,FALSE,"brazil"}</definedName>
    <definedName name="wrn.Budget._.99." localSheetId="0" hidden="1">{#N/A,#N/A,FALSE,"OPERATING BUDGET 99";#N/A,#N/A,FALSE,"RECOVERY99"}</definedName>
    <definedName name="wrn.Budget._.99." localSheetId="1" hidden="1">{#N/A,#N/A,FALSE,"OPERATING BUDGET 99";#N/A,#N/A,FALSE,"RECOVERY99"}</definedName>
    <definedName name="wrn.Budget._.99." localSheetId="2" hidden="1">{#N/A,#N/A,FALSE,"OPERATING BUDGET 99";#N/A,#N/A,FALSE,"RECOVERY99"}</definedName>
    <definedName name="wrn.Budget._.99." localSheetId="3" hidden="1">{#N/A,#N/A,FALSE,"OPERATING BUDGET 99";#N/A,#N/A,FALSE,"RECOVERY99"}</definedName>
    <definedName name="wrn.Budget._.99." localSheetId="4" hidden="1">{#N/A,#N/A,FALSE,"OPERATING BUDGET 99";#N/A,#N/A,FALSE,"RECOVERY99"}</definedName>
    <definedName name="wrn.Budget._.99." hidden="1">{#N/A,#N/A,FALSE,"OPERATING BUDGET 99";#N/A,#N/A,FALSE,"RECOVERY99"}</definedName>
    <definedName name="wrn.Capx." localSheetId="0" hidden="1">{"Capx/exp",#N/A,FALSE,"CapX"}</definedName>
    <definedName name="wrn.Capx." localSheetId="1" hidden="1">{"Capx/exp",#N/A,FALSE,"CapX"}</definedName>
    <definedName name="wrn.Capx." localSheetId="2" hidden="1">{"Capx/exp",#N/A,FALSE,"CapX"}</definedName>
    <definedName name="wrn.Capx." localSheetId="3" hidden="1">{"Capx/exp",#N/A,FALSE,"CapX"}</definedName>
    <definedName name="wrn.Capx." localSheetId="4" hidden="1">{"Capx/exp",#N/A,FALSE,"CapX"}</definedName>
    <definedName name="wrn.Capx." hidden="1">{"Capx/exp",#N/A,FALSE,"CapX"}</definedName>
    <definedName name="wrn.Cash_Flow." localSheetId="0" hidden="1">{"One",#N/A,FALSE,"Cash Flow Statement"}</definedName>
    <definedName name="wrn.Cash_Flow." localSheetId="1" hidden="1">{"One",#N/A,FALSE,"Cash Flow Statement"}</definedName>
    <definedName name="wrn.Cash_Flow." localSheetId="2" hidden="1">{"One",#N/A,FALSE,"Cash Flow Statement"}</definedName>
    <definedName name="wrn.Cash_Flow." localSheetId="3" hidden="1">{"One",#N/A,FALSE,"Cash Flow Statement"}</definedName>
    <definedName name="wrn.Cash_Flow." localSheetId="4" hidden="1">{"One",#N/A,FALSE,"Cash Flow Statement"}</definedName>
    <definedName name="wrn.Cash_Flow." hidden="1">{"One",#N/A,FALSE,"Cash Flow Statement"}</definedName>
    <definedName name="wrn.Cash._.Flow._.and._.Matrix." localSheetId="0" hidden="1">{#N/A,#N/A,FALSE,"Matrix";#N/A,#N/A,FALSE,"Cash Flow";#N/A,#N/A,FALSE,"10 Year Cost Analysis"}</definedName>
    <definedName name="wrn.Cash._.Flow._.and._.Matrix." localSheetId="1" hidden="1">{#N/A,#N/A,FALSE,"Matrix";#N/A,#N/A,FALSE,"Cash Flow";#N/A,#N/A,FALSE,"10 Year Cost Analysis"}</definedName>
    <definedName name="wrn.Cash._.Flow._.and._.Matrix." localSheetId="2" hidden="1">{#N/A,#N/A,FALSE,"Matrix";#N/A,#N/A,FALSE,"Cash Flow";#N/A,#N/A,FALSE,"10 Year Cost Analysis"}</definedName>
    <definedName name="wrn.Cash._.Flow._.and._.Matrix." localSheetId="3" hidden="1">{#N/A,#N/A,FALSE,"Matrix";#N/A,#N/A,FALSE,"Cash Flow";#N/A,#N/A,FALSE,"10 Year Cost Analysis"}</definedName>
    <definedName name="wrn.Cash._.Flow._.and._.Matrix." localSheetId="4" hidden="1">{#N/A,#N/A,FALSE,"Matrix";#N/A,#N/A,FALSE,"Cash Flow";#N/A,#N/A,FALSE,"10 Year Cost Analysis"}</definedName>
    <definedName name="wrn.Cash._.Flow._.and._.Matrix." hidden="1">{#N/A,#N/A,FALSE,"Matrix";#N/A,#N/A,FALSE,"Cash Flow";#N/A,#N/A,FALSE,"10 Year Cost Analysis"}</definedName>
    <definedName name="wrn.CASH._.FLOWS._.ONLY." localSheetId="0" hidden="1">{#N/A,#N/A,FALSE,"Assumptions";#N/A,#N/A,FALSE,"Consol CF";#N/A,#N/A,FALSE,"Hacienda CF";#N/A,#N/A,FALSE,"Chabot CF";#N/A,#N/A,FALSE,"Diablo CF"}</definedName>
    <definedName name="wrn.CASH._.FLOWS._.ONLY." localSheetId="1" hidden="1">{#N/A,#N/A,FALSE,"Assumptions";#N/A,#N/A,FALSE,"Consol CF";#N/A,#N/A,FALSE,"Hacienda CF";#N/A,#N/A,FALSE,"Chabot CF";#N/A,#N/A,FALSE,"Diablo CF"}</definedName>
    <definedName name="wrn.CASH._.FLOWS._.ONLY." localSheetId="2" hidden="1">{#N/A,#N/A,FALSE,"Assumptions";#N/A,#N/A,FALSE,"Consol CF";#N/A,#N/A,FALSE,"Hacienda CF";#N/A,#N/A,FALSE,"Chabot CF";#N/A,#N/A,FALSE,"Diablo CF"}</definedName>
    <definedName name="wrn.CASH._.FLOWS._.ONLY." localSheetId="3" hidden="1">{#N/A,#N/A,FALSE,"Assumptions";#N/A,#N/A,FALSE,"Consol CF";#N/A,#N/A,FALSE,"Hacienda CF";#N/A,#N/A,FALSE,"Chabot CF";#N/A,#N/A,FALSE,"Diablo CF"}</definedName>
    <definedName name="wrn.CASH._.FLOWS._.ONLY." localSheetId="4" hidden="1">{#N/A,#N/A,FALSE,"Assumptions";#N/A,#N/A,FALSE,"Consol CF";#N/A,#N/A,FALSE,"Hacienda CF";#N/A,#N/A,FALSE,"Chabot CF";#N/A,#N/A,FALSE,"Diablo CF"}</definedName>
    <definedName name="wrn.CASH._.FLOWS._.ONLY." hidden="1">{#N/A,#N/A,FALSE,"Assumptions";#N/A,#N/A,FALSE,"Consol CF";#N/A,#N/A,FALSE,"Hacienda CF";#N/A,#N/A,FALSE,"Chabot CF";#N/A,#N/A,FALSE,"Diablo CF"}</definedName>
    <definedName name="wrn.CCC." localSheetId="0" hidden="1">{#N/A,#N/A,FALSE,"A";#N/A,#N/A,FALSE,"B"}</definedName>
    <definedName name="wrn.CCC." localSheetId="1" hidden="1">{#N/A,#N/A,FALSE,"A";#N/A,#N/A,FALSE,"B"}</definedName>
    <definedName name="wrn.CCC." localSheetId="2" hidden="1">{#N/A,#N/A,FALSE,"A";#N/A,#N/A,FALSE,"B"}</definedName>
    <definedName name="wrn.CCC." localSheetId="3" hidden="1">{#N/A,#N/A,FALSE,"A";#N/A,#N/A,FALSE,"B"}</definedName>
    <definedName name="wrn.CCC." localSheetId="4" hidden="1">{#N/A,#N/A,FALSE,"A";#N/A,#N/A,FALSE,"B"}</definedName>
    <definedName name="wrn.CCC." hidden="1">{#N/A,#N/A,FALSE,"A";#N/A,#N/A,FALSE,"B"}</definedName>
    <definedName name="wrn.CCC._.OPEX." localSheetId="0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CC._.OPEX." localSheetId="1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CC._.OPEX." localSheetId="2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CC._.OPEX." localSheetId="3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CC._.OPEX." localSheetId="4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CC._.OPEX.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F._.Print." localSheetId="0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1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localSheetId="4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larie_Bridge." localSheetId="0" hidden="1">{"One",#N/A,FALSE,"Claire Bridge";"Two",#N/A,FALSE,"Claire Bridge";"Three",#N/A,FALSE,"Claire Bridge";"Four",#N/A,FALSE,"Claire Bridge";"Five",#N/A,FALSE,"Claire Bridge"}</definedName>
    <definedName name="wrn.Clarie_Bridge." localSheetId="1" hidden="1">{"One",#N/A,FALSE,"Claire Bridge";"Two",#N/A,FALSE,"Claire Bridge";"Three",#N/A,FALSE,"Claire Bridge";"Four",#N/A,FALSE,"Claire Bridge";"Five",#N/A,FALSE,"Claire Bridge"}</definedName>
    <definedName name="wrn.Clarie_Bridge." localSheetId="2" hidden="1">{"One",#N/A,FALSE,"Claire Bridge";"Two",#N/A,FALSE,"Claire Bridge";"Three",#N/A,FALSE,"Claire Bridge";"Four",#N/A,FALSE,"Claire Bridge";"Five",#N/A,FALSE,"Claire Bridge"}</definedName>
    <definedName name="wrn.Clarie_Bridge." localSheetId="3" hidden="1">{"One",#N/A,FALSE,"Claire Bridge";"Two",#N/A,FALSE,"Claire Bridge";"Three",#N/A,FALSE,"Claire Bridge";"Four",#N/A,FALSE,"Claire Bridge";"Five",#N/A,FALSE,"Claire Bridge"}</definedName>
    <definedName name="wrn.Clarie_Bridge." localSheetId="4" hidden="1">{"One",#N/A,FALSE,"Claire Bridge";"Two",#N/A,FALSE,"Claire Bridge";"Three",#N/A,FALSE,"Claire Bridge";"Four",#N/A,FALSE,"Claire Bridge";"Five",#N/A,FALSE,"Claire Bridge"}</definedName>
    <definedName name="wrn.Clarie_Bridge." hidden="1">{"One",#N/A,FALSE,"Claire Bridge";"Two",#N/A,FALSE,"Claire Bridge";"Three",#N/A,FALSE,"Claire Bridge";"Four",#N/A,FALSE,"Claire Bridge";"Five",#N/A,FALSE,"Claire Bridge"}</definedName>
    <definedName name="wrn.Common._.Area." localSheetId="0" hidden="1">{"CA Summary",#N/A,FALSE,"COMMON AREA EXPENSE SUMMARY";"CA Mainten",#N/A,FALSE,"COMMON AREA MAINTENANCE"}</definedName>
    <definedName name="wrn.Common._.Area." localSheetId="1" hidden="1">{"CA Summary",#N/A,FALSE,"COMMON AREA EXPENSE SUMMARY";"CA Mainten",#N/A,FALSE,"COMMON AREA MAINTENANCE"}</definedName>
    <definedName name="wrn.Common._.Area." localSheetId="2" hidden="1">{"CA Summary",#N/A,FALSE,"COMMON AREA EXPENSE SUMMARY";"CA Mainten",#N/A,FALSE,"COMMON AREA MAINTENANCE"}</definedName>
    <definedName name="wrn.Common._.Area." localSheetId="3" hidden="1">{"CA Summary",#N/A,FALSE,"COMMON AREA EXPENSE SUMMARY";"CA Mainten",#N/A,FALSE,"COMMON AREA MAINTENANCE"}</definedName>
    <definedName name="wrn.Common._.Area." localSheetId="4" hidden="1">{"CA Summary",#N/A,FALSE,"COMMON AREA EXPENSE SUMMARY";"CA Mainten",#N/A,FALSE,"COMMON AREA MAINTENANCE"}</definedName>
    <definedName name="wrn.Common._.Area." hidden="1">{"CA Summary",#N/A,FALSE,"COMMON AREA EXPENSE SUMMARY";"CA Mainten",#N/A,FALSE,"COMMON AREA MAINTENANCE"}</definedName>
    <definedName name="wrn.Complete." localSheetId="0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wrn.Complete." localSheetId="1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wrn.Complete." localSheetId="2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wrn.Complete." localSheetId="3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wrn.Complete." localSheetId="4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wrn.Complete." hidden="1">{"Linkages",#N/A,TRUE,"Linkages";"Busplan",#N/A,TRUE,"Linkages";"traffic",#N/A,TRUE,"Linkages";"Finassum",#N/A,TRUE,"Linkages";"Key_drivers",#N/A,TRUE,"Rev Drivers";"Cash_flow",#N/A,TRUE,"Cashflow";"balancesheet",#N/A,TRUE,"Balance Sheet";"tax_schedule",#N/A,TRUE,"Tax Schedule";"franking",#N/A,TRUE,"Tax Schedule";"Term",#N/A,TRUE,"BankDebt";"sub",#N/A,TRUE,"BankDebt";"capex",#N/A,TRUE,"BankDebt";"insto_returns",#N/A,TRUE,"Insto Returns";"BAA_plc",#N/A,TRUE,"BAA Returns";"impact_fin",#N/A,TRUE,"Impact on BAA";"ratios",#N/A,TRUE,"Key Ratios";"annual_data",#N/A,TRUE,"Annual Data"}</definedName>
    <definedName name="wrn.Complete._.Review." localSheetId="0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1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3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4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rporate." localSheetId="0" hidden="1">{"One",#N/A,FALSE,"Corporate"}</definedName>
    <definedName name="wrn.Corporate." localSheetId="1" hidden="1">{"One",#N/A,FALSE,"Corporate"}</definedName>
    <definedName name="wrn.Corporate." localSheetId="2" hidden="1">{"One",#N/A,FALSE,"Corporate"}</definedName>
    <definedName name="wrn.Corporate." localSheetId="3" hidden="1">{"One",#N/A,FALSE,"Corporate"}</definedName>
    <definedName name="wrn.Corporate." localSheetId="4" hidden="1">{"One",#N/A,FALSE,"Corporate"}</definedName>
    <definedName name="wrn.Corporate." hidden="1">{"One",#N/A,FALSE,"Corporate"}</definedName>
    <definedName name="wrn.cotop." localSheetId="0" hidden="1">{"ReportTop",#N/A,FALSE,"report top"}</definedName>
    <definedName name="wrn.cotop." localSheetId="1" hidden="1">{"ReportTop",#N/A,FALSE,"report top"}</definedName>
    <definedName name="wrn.cotop." localSheetId="2" hidden="1">{"ReportTop",#N/A,FALSE,"report top"}</definedName>
    <definedName name="wrn.cotop." localSheetId="3" hidden="1">{"ReportTop",#N/A,FALSE,"report top"}</definedName>
    <definedName name="wrn.cotop." localSheetId="4" hidden="1">{"ReportTop",#N/A,FALSE,"report top"}</definedName>
    <definedName name="wrn.cotop." hidden="1">{"ReportTop",#N/A,FALSE,"report top"}</definedName>
    <definedName name="wrn.Crossings." localSheetId="0" hidden="1">{"One",#N/A,FALSE,"Crossings";"Two",#N/A,FALSE,"Crossings";"Three",#N/A,FALSE,"Crossings";"Fous",#N/A,FALSE,"Crossings";"Five",#N/A,FALSE,"Crossings"}</definedName>
    <definedName name="wrn.Crossings." localSheetId="1" hidden="1">{"One",#N/A,FALSE,"Crossings";"Two",#N/A,FALSE,"Crossings";"Three",#N/A,FALSE,"Crossings";"Fous",#N/A,FALSE,"Crossings";"Five",#N/A,FALSE,"Crossings"}</definedName>
    <definedName name="wrn.Crossings." localSheetId="2" hidden="1">{"One",#N/A,FALSE,"Crossings";"Two",#N/A,FALSE,"Crossings";"Three",#N/A,FALSE,"Crossings";"Fous",#N/A,FALSE,"Crossings";"Five",#N/A,FALSE,"Crossings"}</definedName>
    <definedName name="wrn.Crossings." localSheetId="3" hidden="1">{"One",#N/A,FALSE,"Crossings";"Two",#N/A,FALSE,"Crossings";"Three",#N/A,FALSE,"Crossings";"Fous",#N/A,FALSE,"Crossings";"Five",#N/A,FALSE,"Crossings"}</definedName>
    <definedName name="wrn.Crossings." localSheetId="4" hidden="1">{"One",#N/A,FALSE,"Crossings";"Two",#N/A,FALSE,"Crossings";"Three",#N/A,FALSE,"Crossings";"Fous",#N/A,FALSE,"Crossings";"Five",#N/A,FALSE,"Crossings"}</definedName>
    <definedName name="wrn.Crossings." hidden="1">{"One",#N/A,FALSE,"Crossings";"Two",#N/A,FALSE,"Crossings";"Three",#N/A,FALSE,"Crossings";"Fous",#N/A,FALSE,"Crossings";"Five",#N/A,FALSE,"Crossings"}</definedName>
    <definedName name="wrn.Depr." localSheetId="0" hidden="1">{"tax_schedule",#N/A,TRUE,"Tax Schedule";"profit_loss",#N/A,TRUE,"ProfitLoss";"impact_fin",#N/A,TRUE,"Impact on BAA";"annual_data",#N/A,TRUE,"Annual Data"}</definedName>
    <definedName name="wrn.Depr." localSheetId="1" hidden="1">{"tax_schedule",#N/A,TRUE,"Tax Schedule";"profit_loss",#N/A,TRUE,"ProfitLoss";"impact_fin",#N/A,TRUE,"Impact on BAA";"annual_data",#N/A,TRUE,"Annual Data"}</definedName>
    <definedName name="wrn.Depr." localSheetId="2" hidden="1">{"tax_schedule",#N/A,TRUE,"Tax Schedule";"profit_loss",#N/A,TRUE,"ProfitLoss";"impact_fin",#N/A,TRUE,"Impact on BAA";"annual_data",#N/A,TRUE,"Annual Data"}</definedName>
    <definedName name="wrn.Depr." localSheetId="3" hidden="1">{"tax_schedule",#N/A,TRUE,"Tax Schedule";"profit_loss",#N/A,TRUE,"ProfitLoss";"impact_fin",#N/A,TRUE,"Impact on BAA";"annual_data",#N/A,TRUE,"Annual Data"}</definedName>
    <definedName name="wrn.Depr." localSheetId="4" hidden="1">{"tax_schedule",#N/A,TRUE,"Tax Schedule";"profit_loss",#N/A,TRUE,"ProfitLoss";"impact_fin",#N/A,TRUE,"Impact on BAA";"annual_data",#N/A,TRUE,"Annual Data"}</definedName>
    <definedName name="wrn.Depr." hidden="1">{"tax_schedule",#N/A,TRUE,"Tax Schedule";"profit_loss",#N/A,TRUE,"ProfitLoss";"impact_fin",#N/A,TRUE,"Impact on BAA";"annual_data",#N/A,TRUE,"Annual Data"}</definedName>
    <definedName name="wrn.Depreciation." localSheetId="0" hidden="1">{"One",#N/A,FALSE,"Depreciation"}</definedName>
    <definedName name="wrn.Depreciation." localSheetId="1" hidden="1">{"One",#N/A,FALSE,"Depreciation"}</definedName>
    <definedName name="wrn.Depreciation." localSheetId="2" hidden="1">{"One",#N/A,FALSE,"Depreciation"}</definedName>
    <definedName name="wrn.Depreciation." localSheetId="3" hidden="1">{"One",#N/A,FALSE,"Depreciation"}</definedName>
    <definedName name="wrn.Depreciation." localSheetId="4" hidden="1">{"One",#N/A,FALSE,"Depreciation"}</definedName>
    <definedName name="wrn.Depreciation." hidden="1">{"One",#N/A,FALSE,"Depreciation"}</definedName>
    <definedName name="wrn.detail." localSheetId="0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tail." localSheetId="1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tail." localSheetId="2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tail." localSheetId="3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tail." localSheetId="4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tail.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velop." localSheetId="0" hidden="1">{#N/A,#N/A,TRUE,"page0";#N/A,#N/A,TRUE,"Develop";#N/A,#N/A,TRUE,"CostComp";#N/A,#N/A,TRUE,"InvSumm-Ten";#N/A,#N/A,TRUE,"InvSumm-Bnk";#N/A,#N/A,TRUE,"LeaseRent"}</definedName>
    <definedName name="wrn.Develop." localSheetId="1" hidden="1">{#N/A,#N/A,TRUE,"page0";#N/A,#N/A,TRUE,"Develop";#N/A,#N/A,TRUE,"CostComp";#N/A,#N/A,TRUE,"InvSumm-Ten";#N/A,#N/A,TRUE,"InvSumm-Bnk";#N/A,#N/A,TRUE,"LeaseRent"}</definedName>
    <definedName name="wrn.Develop." localSheetId="2" hidden="1">{#N/A,#N/A,TRUE,"page0";#N/A,#N/A,TRUE,"Develop";#N/A,#N/A,TRUE,"CostComp";#N/A,#N/A,TRUE,"InvSumm-Ten";#N/A,#N/A,TRUE,"InvSumm-Bnk";#N/A,#N/A,TRUE,"LeaseRent"}</definedName>
    <definedName name="wrn.Develop." localSheetId="3" hidden="1">{#N/A,#N/A,TRUE,"page0";#N/A,#N/A,TRUE,"Develop";#N/A,#N/A,TRUE,"CostComp";#N/A,#N/A,TRUE,"InvSumm-Ten";#N/A,#N/A,TRUE,"InvSumm-Bnk";#N/A,#N/A,TRUE,"LeaseRent"}</definedName>
    <definedName name="wrn.Develop." localSheetId="4" hidden="1">{#N/A,#N/A,TRUE,"page0";#N/A,#N/A,TRUE,"Develop";#N/A,#N/A,TRUE,"CostComp";#N/A,#N/A,TRUE,"InvSumm-Ten";#N/A,#N/A,TRUE,"InvSumm-Bnk";#N/A,#N/A,TRUE,"LeaseRent"}</definedName>
    <definedName name="wrn.Develop." hidden="1">{#N/A,#N/A,TRUE,"page0";#N/A,#N/A,TRUE,"Develop";#N/A,#N/A,TRUE,"CostComp";#N/A,#N/A,TRUE,"InvSumm-Ten";#N/A,#N/A,TRUE,"InvSumm-Bnk";#N/A,#N/A,TRUE,"LeaseRent"}</definedName>
    <definedName name="wrn.Development._.Budget." localSheetId="0" hidden="1">{"Year 1",#N/A,FALSE,"Budget";"Year 2",#N/A,FALSE,"Budget";"Year 3",#N/A,FALSE,"Budget";"Year 4",#N/A,FALSE,"Budget"}</definedName>
    <definedName name="wrn.Development._.Budget." localSheetId="1" hidden="1">{"Year 1",#N/A,FALSE,"Budget";"Year 2",#N/A,FALSE,"Budget";"Year 3",#N/A,FALSE,"Budget";"Year 4",#N/A,FALSE,"Budget"}</definedName>
    <definedName name="wrn.Development._.Budget." localSheetId="2" hidden="1">{"Year 1",#N/A,FALSE,"Budget";"Year 2",#N/A,FALSE,"Budget";"Year 3",#N/A,FALSE,"Budget";"Year 4",#N/A,FALSE,"Budget"}</definedName>
    <definedName name="wrn.Development._.Budget." localSheetId="3" hidden="1">{"Year 1",#N/A,FALSE,"Budget";"Year 2",#N/A,FALSE,"Budget";"Year 3",#N/A,FALSE,"Budget";"Year 4",#N/A,FALSE,"Budget"}</definedName>
    <definedName name="wrn.Development._.Budget." localSheetId="4" hidden="1">{"Year 1",#N/A,FALSE,"Budget";"Year 2",#N/A,FALSE,"Budget";"Year 3",#N/A,FALSE,"Budget";"Year 4",#N/A,FALSE,"Budget"}</definedName>
    <definedName name="wrn.Development._.Budget." hidden="1">{"Year 1",#N/A,FALSE,"Budget";"Year 2",#N/A,FALSE,"Budget";"Year 3",#N/A,FALSE,"Budget";"Year 4",#N/A,FALSE,"Budget"}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tire._.Package." localSheetId="0" hidden="1">{"Summary",#N/A,FALSE,"Assumptions";"Development 1 2",#N/A,FALSE,"Budget";"Operating Income",#N/A,FALSE,"Budget"}</definedName>
    <definedName name="wrn.Entire._.Package." localSheetId="1" hidden="1">{"Summary",#N/A,FALSE,"Assumptions";"Development 1 2",#N/A,FALSE,"Budget";"Operating Income",#N/A,FALSE,"Budget"}</definedName>
    <definedName name="wrn.Entire._.Package." localSheetId="2" hidden="1">{"Summary",#N/A,FALSE,"Assumptions";"Development 1 2",#N/A,FALSE,"Budget";"Operating Income",#N/A,FALSE,"Budget"}</definedName>
    <definedName name="wrn.Entire._.Package." localSheetId="3" hidden="1">{"Summary",#N/A,FALSE,"Assumptions";"Development 1 2",#N/A,FALSE,"Budget";"Operating Income",#N/A,FALSE,"Budget"}</definedName>
    <definedName name="wrn.Entire._.Package." localSheetId="4" hidden="1">{"Summary",#N/A,FALSE,"Assumptions";"Development 1 2",#N/A,FALSE,"Budget";"Operating Income",#N/A,FALSE,"Budget"}</definedName>
    <definedName name="wrn.Entire._.Package." hidden="1">{"Summary",#N/A,FALSE,"Assumptions";"Development 1 2",#N/A,FALSE,"Budget";"Operating Income",#N/A,FALSE,"Budget"}</definedName>
    <definedName name="wrn.Excavation." localSheetId="0" hidden="1">{"excavation",#N/A,FALSE,"DETAIL.XLS"}</definedName>
    <definedName name="wrn.Excavation." localSheetId="1" hidden="1">{"excavation",#N/A,FALSE,"DETAIL.XLS"}</definedName>
    <definedName name="wrn.Excavation." localSheetId="2" hidden="1">{"excavation",#N/A,FALSE,"DETAIL.XLS"}</definedName>
    <definedName name="wrn.Excavation." localSheetId="3" hidden="1">{"excavation",#N/A,FALSE,"DETAIL.XLS"}</definedName>
    <definedName name="wrn.Excavation." localSheetId="4" hidden="1">{"excavation",#N/A,FALSE,"DETAIL.XLS"}</definedName>
    <definedName name="wrn.Excavation." hidden="1">{"excavation",#N/A,FALSE,"DETAIL.XLS"}</definedName>
    <definedName name="wrn.Exhibits." localSheetId="0" hidden="1">{#N/A,#N/A,FALSE,"Historical";#N/A,#N/A,FALSE,"Adjusted";#N/A,#N/A,FALSE,"CAM Alloc.";#N/A,#N/A,FALSE,"Projected CAM"}</definedName>
    <definedName name="wrn.Exhibits." localSheetId="1" hidden="1">{#N/A,#N/A,FALSE,"Historical";#N/A,#N/A,FALSE,"Adjusted";#N/A,#N/A,FALSE,"CAM Alloc.";#N/A,#N/A,FALSE,"Projected CAM"}</definedName>
    <definedName name="wrn.Exhibits." localSheetId="2" hidden="1">{#N/A,#N/A,FALSE,"Historical";#N/A,#N/A,FALSE,"Adjusted";#N/A,#N/A,FALSE,"CAM Alloc.";#N/A,#N/A,FALSE,"Projected CAM"}</definedName>
    <definedName name="wrn.Exhibits." localSheetId="3" hidden="1">{#N/A,#N/A,FALSE,"Historical";#N/A,#N/A,FALSE,"Adjusted";#N/A,#N/A,FALSE,"CAM Alloc.";#N/A,#N/A,FALSE,"Projected CAM"}</definedName>
    <definedName name="wrn.Exhibits." localSheetId="4" hidden="1">{#N/A,#N/A,FALSE,"Historical";#N/A,#N/A,FALSE,"Adjusted";#N/A,#N/A,FALSE,"CAM Alloc.";#N/A,#N/A,FALSE,"Projected CAM"}</definedName>
    <definedName name="wrn.Exhibits." hidden="1">{#N/A,#N/A,FALSE,"Historical";#N/A,#N/A,FALSE,"Adjusted";#N/A,#N/A,FALSE,"CAM Alloc.";#N/A,#N/A,FALSE,"Projected CAM"}</definedName>
    <definedName name="wrn.ExitAndSalesAssumptions." localSheetId="0" hidden="1">{#N/A,#N/A,FALSE,"ExitStratigy"}</definedName>
    <definedName name="wrn.ExitAndSalesAssumptions." localSheetId="1" hidden="1">{#N/A,#N/A,FALSE,"ExitStratigy"}</definedName>
    <definedName name="wrn.ExitAndSalesAssumptions." localSheetId="2" hidden="1">{#N/A,#N/A,FALSE,"ExitStratigy"}</definedName>
    <definedName name="wrn.ExitAndSalesAssumptions." localSheetId="3" hidden="1">{#N/A,#N/A,FALSE,"ExitStratigy"}</definedName>
    <definedName name="wrn.ExitAndSalesAssumptions." localSheetId="4" hidden="1">{#N/A,#N/A,FALSE,"ExitStratigy"}</definedName>
    <definedName name="wrn.ExitAndSalesAssumptions." hidden="1">{#N/A,#N/A,FALSE,"ExitStratigy"}</definedName>
    <definedName name="wrn.EXPENSE." localSheetId="0" hidden="1">{#N/A,#N/A,FALSE,"Common Area Accrual";#N/A,#N/A,FALSE,"Unit One LaSalle";#N/A,#N/A,FALSE,"Unit One CW";#N/A,#N/A,FALSE,"Unit One LaSallle + C &amp; W";#N/A,#N/A,FALSE,"Consolidated Accrual"}</definedName>
    <definedName name="wrn.EXPENSE." localSheetId="1" hidden="1">{#N/A,#N/A,FALSE,"Common Area Accrual";#N/A,#N/A,FALSE,"Unit One LaSalle";#N/A,#N/A,FALSE,"Unit One CW";#N/A,#N/A,FALSE,"Unit One LaSallle + C &amp; W";#N/A,#N/A,FALSE,"Consolidated Accrual"}</definedName>
    <definedName name="wrn.EXPENSE." localSheetId="2" hidden="1">{#N/A,#N/A,FALSE,"Common Area Accrual";#N/A,#N/A,FALSE,"Unit One LaSalle";#N/A,#N/A,FALSE,"Unit One CW";#N/A,#N/A,FALSE,"Unit One LaSallle + C &amp; W";#N/A,#N/A,FALSE,"Consolidated Accrual"}</definedName>
    <definedName name="wrn.EXPENSE." localSheetId="3" hidden="1">{#N/A,#N/A,FALSE,"Common Area Accrual";#N/A,#N/A,FALSE,"Unit One LaSalle";#N/A,#N/A,FALSE,"Unit One CW";#N/A,#N/A,FALSE,"Unit One LaSallle + C &amp; W";#N/A,#N/A,FALSE,"Consolidated Accrual"}</definedName>
    <definedName name="wrn.EXPENSE." localSheetId="4" hidden="1">{#N/A,#N/A,FALSE,"Common Area Accrual";#N/A,#N/A,FALSE,"Unit One LaSalle";#N/A,#N/A,FALSE,"Unit One CW";#N/A,#N/A,FALSE,"Unit One LaSallle + C &amp; W";#N/A,#N/A,FALSE,"Consolidated Accrual"}</definedName>
    <definedName name="wrn.EXPENSE." hidden="1">{#N/A,#N/A,FALSE,"Common Area Accrual";#N/A,#N/A,FALSE,"Unit One LaSalle";#N/A,#N/A,FALSE,"Unit One CW";#N/A,#N/A,FALSE,"Unit One LaSallle + C &amp; W";#N/A,#N/A,FALSE,"Consolidated Accrual"}</definedName>
    <definedName name="wrn.Expense._.Detail." localSheetId="0" hidden="1">{#N/A,#N/A,FALSE,"Common Area Accrual";#N/A,#N/A,FALSE,"Unit One LaSalle";#N/A,#N/A,FALSE,"Unit One CW";#N/A,#N/A,FALSE,"Unit One LaSalle + C &amp; W";#N/A,#N/A,FALSE,"Consolidated Accrual"}</definedName>
    <definedName name="wrn.Expense._.Detail." localSheetId="1" hidden="1">{#N/A,#N/A,FALSE,"Common Area Accrual";#N/A,#N/A,FALSE,"Unit One LaSalle";#N/A,#N/A,FALSE,"Unit One CW";#N/A,#N/A,FALSE,"Unit One LaSalle + C &amp; W";#N/A,#N/A,FALSE,"Consolidated Accrual"}</definedName>
    <definedName name="wrn.Expense._.Detail." localSheetId="2" hidden="1">{#N/A,#N/A,FALSE,"Common Area Accrual";#N/A,#N/A,FALSE,"Unit One LaSalle";#N/A,#N/A,FALSE,"Unit One CW";#N/A,#N/A,FALSE,"Unit One LaSalle + C &amp; W";#N/A,#N/A,FALSE,"Consolidated Accrual"}</definedName>
    <definedName name="wrn.Expense._.Detail." localSheetId="3" hidden="1">{#N/A,#N/A,FALSE,"Common Area Accrual";#N/A,#N/A,FALSE,"Unit One LaSalle";#N/A,#N/A,FALSE,"Unit One CW";#N/A,#N/A,FALSE,"Unit One LaSalle + C &amp; W";#N/A,#N/A,FALSE,"Consolidated Accrual"}</definedName>
    <definedName name="wrn.Expense._.Detail." localSheetId="4" hidden="1">{#N/A,#N/A,FALSE,"Common Area Accrual";#N/A,#N/A,FALSE,"Unit One LaSalle";#N/A,#N/A,FALSE,"Unit One CW";#N/A,#N/A,FALSE,"Unit One LaSalle + C &amp; W";#N/A,#N/A,FALSE,"Consolidated Accrual"}</definedName>
    <definedName name="wrn.Expense._.Detail." hidden="1">{#N/A,#N/A,FALSE,"Common Area Accrual";#N/A,#N/A,FALSE,"Unit One LaSalle";#N/A,#N/A,FALSE,"Unit One CW";#N/A,#N/A,FALSE,"Unit One LaSalle + C &amp; W";#N/A,#N/A,FALSE,"Consolidated Accrual"}</definedName>
    <definedName name="wrn.Exterior._.Wall." localSheetId="0" hidden="1">{#N/A,#N/A,FALSE,"Paramters";"print range",#N/A,FALSE,"GSF.XLS";"exterior wall",#N/A,FALSE,"DETAIL.XLS"}</definedName>
    <definedName name="wrn.Exterior._.Wall." localSheetId="1" hidden="1">{#N/A,#N/A,FALSE,"Paramters";"print range",#N/A,FALSE,"GSF.XLS";"exterior wall",#N/A,FALSE,"DETAIL.XLS"}</definedName>
    <definedName name="wrn.Exterior._.Wall." localSheetId="2" hidden="1">{#N/A,#N/A,FALSE,"Paramters";"print range",#N/A,FALSE,"GSF.XLS";"exterior wall",#N/A,FALSE,"DETAIL.XLS"}</definedName>
    <definedName name="wrn.Exterior._.Wall." localSheetId="3" hidden="1">{#N/A,#N/A,FALSE,"Paramters";"print range",#N/A,FALSE,"GSF.XLS";"exterior wall",#N/A,FALSE,"DETAIL.XLS"}</definedName>
    <definedName name="wrn.Exterior._.Wall." localSheetId="4" hidden="1">{#N/A,#N/A,FALSE,"Paramters";"print range",#N/A,FALSE,"GSF.XLS";"exterior wall",#N/A,FALSE,"DETAIL.XLS"}</definedName>
    <definedName name="wrn.Exterior._.Wall." hidden="1">{#N/A,#N/A,FALSE,"Paramters";"print range",#N/A,FALSE,"GSF.XLS";"exterior wall",#N/A,FALSE,"DETAIL.XLS"}</definedName>
    <definedName name="wrn.FCB." localSheetId="0" hidden="1">{"FCB_ALL",#N/A,FALSE,"FCB"}</definedName>
    <definedName name="wrn.FCB." localSheetId="1" hidden="1">{"FCB_ALL",#N/A,FALSE,"FCB"}</definedName>
    <definedName name="wrn.FCB." localSheetId="2" hidden="1">{"FCB_ALL",#N/A,FALSE,"FCB"}</definedName>
    <definedName name="wrn.FCB." localSheetId="3" hidden="1">{"FCB_ALL",#N/A,FALSE,"FCB"}</definedName>
    <definedName name="wrn.FCB." localSheetId="4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localSheetId="1" hidden="1">{"FCB_ALL",#N/A,FALSE,"FCB"}</definedName>
    <definedName name="wrn.fcb2" localSheetId="2" hidden="1">{"FCB_ALL",#N/A,FALSE,"FCB"}</definedName>
    <definedName name="wrn.fcb2" localSheetId="3" hidden="1">{"FCB_ALL",#N/A,FALSE,"FCB"}</definedName>
    <definedName name="wrn.fcb2" localSheetId="4" hidden="1">{"FCB_ALL",#N/A,FALSE,"FCB"}</definedName>
    <definedName name="wrn.fcb2" hidden="1">{"FCB_ALL",#N/A,FALSE,"FCB"}</definedName>
    <definedName name="wrn.Financial._.Reports." localSheetId="0" hidden="1">{#N/A,#N/A,TRUE,"Title";#N/A,#N/A,TRUE,"Index";#N/A,#N/A,TRUE,"Consolidated P&amp;L";#N/A,#N/A,TRUE,"EPH P&amp;L";#N/A,#N/A,TRUE,"Delemar P&amp;L";#N/A,#N/A,TRUE,"Uttterson P&amp;L";#N/A,#N/A,TRUE,"Balance Sheet";#N/A,#N/A,TRUE,"Cash Flow";#N/A,#N/A,TRUE,"KPI";#N/A,#N/A,TRUE,"2. Working Capital";#N/A,#N/A,TRUE,"3. Investments";#N/A,#N/A,TRUE,"4. PPE";#N/A,#N/A,TRUE,"5. Tax";#N/A,#N/A,TRUE,"6. Intangibles";#N/A,#N/A,TRUE,"7. Other NCA";#N/A,#N/A,TRUE,"8. Borrowings";#N/A,#N/A,TRUE,"9. Equity";#N/A,#N/A,TRUE,"GST"}</definedName>
    <definedName name="wrn.Financial._.Reports." localSheetId="1" hidden="1">{#N/A,#N/A,TRUE,"Title";#N/A,#N/A,TRUE,"Index";#N/A,#N/A,TRUE,"Consolidated P&amp;L";#N/A,#N/A,TRUE,"EPH P&amp;L";#N/A,#N/A,TRUE,"Delemar P&amp;L";#N/A,#N/A,TRUE,"Uttterson P&amp;L";#N/A,#N/A,TRUE,"Balance Sheet";#N/A,#N/A,TRUE,"Cash Flow";#N/A,#N/A,TRUE,"KPI";#N/A,#N/A,TRUE,"2. Working Capital";#N/A,#N/A,TRUE,"3. Investments";#N/A,#N/A,TRUE,"4. PPE";#N/A,#N/A,TRUE,"5. Tax";#N/A,#N/A,TRUE,"6. Intangibles";#N/A,#N/A,TRUE,"7. Other NCA";#N/A,#N/A,TRUE,"8. Borrowings";#N/A,#N/A,TRUE,"9. Equity";#N/A,#N/A,TRUE,"GST"}</definedName>
    <definedName name="wrn.Financial._.Reports." localSheetId="2" hidden="1">{#N/A,#N/A,TRUE,"Title";#N/A,#N/A,TRUE,"Index";#N/A,#N/A,TRUE,"Consolidated P&amp;L";#N/A,#N/A,TRUE,"EPH P&amp;L";#N/A,#N/A,TRUE,"Delemar P&amp;L";#N/A,#N/A,TRUE,"Uttterson P&amp;L";#N/A,#N/A,TRUE,"Balance Sheet";#N/A,#N/A,TRUE,"Cash Flow";#N/A,#N/A,TRUE,"KPI";#N/A,#N/A,TRUE,"2. Working Capital";#N/A,#N/A,TRUE,"3. Investments";#N/A,#N/A,TRUE,"4. PPE";#N/A,#N/A,TRUE,"5. Tax";#N/A,#N/A,TRUE,"6. Intangibles";#N/A,#N/A,TRUE,"7. Other NCA";#N/A,#N/A,TRUE,"8. Borrowings";#N/A,#N/A,TRUE,"9. Equity";#N/A,#N/A,TRUE,"GST"}</definedName>
    <definedName name="wrn.Financial._.Reports." localSheetId="3" hidden="1">{#N/A,#N/A,TRUE,"Title";#N/A,#N/A,TRUE,"Index";#N/A,#N/A,TRUE,"Consolidated P&amp;L";#N/A,#N/A,TRUE,"EPH P&amp;L";#N/A,#N/A,TRUE,"Delemar P&amp;L";#N/A,#N/A,TRUE,"Uttterson P&amp;L";#N/A,#N/A,TRUE,"Balance Sheet";#N/A,#N/A,TRUE,"Cash Flow";#N/A,#N/A,TRUE,"KPI";#N/A,#N/A,TRUE,"2. Working Capital";#N/A,#N/A,TRUE,"3. Investments";#N/A,#N/A,TRUE,"4. PPE";#N/A,#N/A,TRUE,"5. Tax";#N/A,#N/A,TRUE,"6. Intangibles";#N/A,#N/A,TRUE,"7. Other NCA";#N/A,#N/A,TRUE,"8. Borrowings";#N/A,#N/A,TRUE,"9. Equity";#N/A,#N/A,TRUE,"GST"}</definedName>
    <definedName name="wrn.Financial._.Reports." localSheetId="4" hidden="1">{#N/A,#N/A,TRUE,"Title";#N/A,#N/A,TRUE,"Index";#N/A,#N/A,TRUE,"Consolidated P&amp;L";#N/A,#N/A,TRUE,"EPH P&amp;L";#N/A,#N/A,TRUE,"Delemar P&amp;L";#N/A,#N/A,TRUE,"Uttterson P&amp;L";#N/A,#N/A,TRUE,"Balance Sheet";#N/A,#N/A,TRUE,"Cash Flow";#N/A,#N/A,TRUE,"KPI";#N/A,#N/A,TRUE,"2. Working Capital";#N/A,#N/A,TRUE,"3. Investments";#N/A,#N/A,TRUE,"4. PPE";#N/A,#N/A,TRUE,"5. Tax";#N/A,#N/A,TRUE,"6. Intangibles";#N/A,#N/A,TRUE,"7. Other NCA";#N/A,#N/A,TRUE,"8. Borrowings";#N/A,#N/A,TRUE,"9. Equity";#N/A,#N/A,TRUE,"GST"}</definedName>
    <definedName name="wrn.Financial._.Reports." hidden="1">{#N/A,#N/A,TRUE,"Title";#N/A,#N/A,TRUE,"Index";#N/A,#N/A,TRUE,"Consolidated P&amp;L";#N/A,#N/A,TRUE,"EPH P&amp;L";#N/A,#N/A,TRUE,"Delemar P&amp;L";#N/A,#N/A,TRUE,"Uttterson P&amp;L";#N/A,#N/A,TRUE,"Balance Sheet";#N/A,#N/A,TRUE,"Cash Flow";#N/A,#N/A,TRUE,"KPI";#N/A,#N/A,TRUE,"2. Working Capital";#N/A,#N/A,TRUE,"3. Investments";#N/A,#N/A,TRUE,"4. PPE";#N/A,#N/A,TRUE,"5. Tax";#N/A,#N/A,TRUE,"6. Intangibles";#N/A,#N/A,TRUE,"7. Other NCA";#N/A,#N/A,TRUE,"8. Borrowings";#N/A,#N/A,TRUE,"9. Equity";#N/A,#N/A,TRUE,"GST"}</definedName>
    <definedName name="wrn.Financing_Assumptions." localSheetId="0" hidden="1">{"One",#N/A,FALSE,"Financing Assumptions";"Two",#N/A,FALSE,"Financing Assumptions";"Three",#N/A,FALSE,"Financing Assumptions";"Four",#N/A,FALSE,"Financing Assumptions"}</definedName>
    <definedName name="wrn.Financing_Assumptions." localSheetId="1" hidden="1">{"One",#N/A,FALSE,"Financing Assumptions";"Two",#N/A,FALSE,"Financing Assumptions";"Three",#N/A,FALSE,"Financing Assumptions";"Four",#N/A,FALSE,"Financing Assumptions"}</definedName>
    <definedName name="wrn.Financing_Assumptions." localSheetId="2" hidden="1">{"One",#N/A,FALSE,"Financing Assumptions";"Two",#N/A,FALSE,"Financing Assumptions";"Three",#N/A,FALSE,"Financing Assumptions";"Four",#N/A,FALSE,"Financing Assumptions"}</definedName>
    <definedName name="wrn.Financing_Assumptions." localSheetId="3" hidden="1">{"One",#N/A,FALSE,"Financing Assumptions";"Two",#N/A,FALSE,"Financing Assumptions";"Three",#N/A,FALSE,"Financing Assumptions";"Four",#N/A,FALSE,"Financing Assumptions"}</definedName>
    <definedName name="wrn.Financing_Assumptions." localSheetId="4" hidden="1">{"One",#N/A,FALSE,"Financing Assumptions";"Two",#N/A,FALSE,"Financing Assumptions";"Three",#N/A,FALSE,"Financing Assumptions";"Four",#N/A,FALSE,"Financing Assumptions"}</definedName>
    <definedName name="wrn.Financing_Assumptions." hidden="1">{"One",#N/A,FALSE,"Financing Assumptions";"Two",#N/A,FALSE,"Financing Assumptions";"Three",#N/A,FALSE,"Financing Assumptions";"Four",#N/A,FALSE,"Financing Assumptions"}</definedName>
    <definedName name="wrn.Financing." localSheetId="0" hidden="1">{"One",#N/A,FALSE,"Financing";"Two",#N/A,FALSE,"Financing";"Three",#N/A,FALSE,"Financing";"Four",#N/A,FALSE,"Financing"}</definedName>
    <definedName name="wrn.Financing." localSheetId="1" hidden="1">{"One",#N/A,FALSE,"Financing";"Two",#N/A,FALSE,"Financing";"Three",#N/A,FALSE,"Financing";"Four",#N/A,FALSE,"Financing"}</definedName>
    <definedName name="wrn.Financing." localSheetId="2" hidden="1">{"One",#N/A,FALSE,"Financing";"Two",#N/A,FALSE,"Financing";"Three",#N/A,FALSE,"Financing";"Four",#N/A,FALSE,"Financing"}</definedName>
    <definedName name="wrn.Financing." localSheetId="3" hidden="1">{"One",#N/A,FALSE,"Financing";"Two",#N/A,FALSE,"Financing";"Three",#N/A,FALSE,"Financing";"Four",#N/A,FALSE,"Financing"}</definedName>
    <definedName name="wrn.Financing." localSheetId="4" hidden="1">{"One",#N/A,FALSE,"Financing";"Two",#N/A,FALSE,"Financing";"Three",#N/A,FALSE,"Financing";"Four",#N/A,FALSE,"Financing"}</definedName>
    <definedName name="wrn.Financing." hidden="1">{"One",#N/A,FALSE,"Financing";"Two",#N/A,FALSE,"Financing";"Three",#N/A,FALSE,"Financing";"Four",#N/A,FALSE,"Financing"}</definedName>
    <definedName name="wrn.FOschedules." localSheetId="0" hidden="1">{"FOschedule1",#N/A,FALSE,"Sheet1";"FOschedule2",#N/A,FALSE,"Sheet1";"FOschedule3",#N/A,FALSE,"Sheet1"}</definedName>
    <definedName name="wrn.FOschedules." localSheetId="1" hidden="1">{"FOschedule1",#N/A,FALSE,"Sheet1";"FOschedule2",#N/A,FALSE,"Sheet1";"FOschedule3",#N/A,FALSE,"Sheet1"}</definedName>
    <definedName name="wrn.FOschedules." localSheetId="2" hidden="1">{"FOschedule1",#N/A,FALSE,"Sheet1";"FOschedule2",#N/A,FALSE,"Sheet1";"FOschedule3",#N/A,FALSE,"Sheet1"}</definedName>
    <definedName name="wrn.FOschedules." localSheetId="3" hidden="1">{"FOschedule1",#N/A,FALSE,"Sheet1";"FOschedule2",#N/A,FALSE,"Sheet1";"FOschedule3",#N/A,FALSE,"Sheet1"}</definedName>
    <definedName name="wrn.FOschedules." localSheetId="4" hidden="1">{"FOschedule1",#N/A,FALSE,"Sheet1";"FOschedule2",#N/A,FALSE,"Sheet1";"FOschedule3",#N/A,FALSE,"Sheet1"}</definedName>
    <definedName name="wrn.FOschedules." hidden="1">{"FOschedule1",#N/A,FALSE,"Sheet1";"FOschedule2",#N/A,FALSE,"Sheet1";"FOschedule3",#N/A,FALSE,"Sheet1"}</definedName>
    <definedName name="wrn.FullPkg." localSheetId="0" hidden="1">{#N/A,#N/A,TRUE,"page0";#N/A,#N/A,TRUE,"CostComp";#N/A,#N/A,TRUE,"InvSumm-Ten";#N/A,#N/A,TRUE,"ConstrSumm-Ten";#N/A,#N/A,TRUE,"Constr-Ten";#N/A,#N/A,TRUE,"InvSumm-Bnk";#N/A,#N/A,TRUE,"ConstrSumm-Bnk";#N/A,#N/A,TRUE,"Constr-Bnk";#N/A,#N/A,TRUE,"OperAssump";#N/A,#N/A,TRUE,"LeaseRent"}</definedName>
    <definedName name="wrn.FullPkg." localSheetId="1" hidden="1">{#N/A,#N/A,TRUE,"page0";#N/A,#N/A,TRUE,"CostComp";#N/A,#N/A,TRUE,"InvSumm-Ten";#N/A,#N/A,TRUE,"ConstrSumm-Ten";#N/A,#N/A,TRUE,"Constr-Ten";#N/A,#N/A,TRUE,"InvSumm-Bnk";#N/A,#N/A,TRUE,"ConstrSumm-Bnk";#N/A,#N/A,TRUE,"Constr-Bnk";#N/A,#N/A,TRUE,"OperAssump";#N/A,#N/A,TRUE,"LeaseRent"}</definedName>
    <definedName name="wrn.FullPkg." localSheetId="2" hidden="1">{#N/A,#N/A,TRUE,"page0";#N/A,#N/A,TRUE,"CostComp";#N/A,#N/A,TRUE,"InvSumm-Ten";#N/A,#N/A,TRUE,"ConstrSumm-Ten";#N/A,#N/A,TRUE,"Constr-Ten";#N/A,#N/A,TRUE,"InvSumm-Bnk";#N/A,#N/A,TRUE,"ConstrSumm-Bnk";#N/A,#N/A,TRUE,"Constr-Bnk";#N/A,#N/A,TRUE,"OperAssump";#N/A,#N/A,TRUE,"LeaseRent"}</definedName>
    <definedName name="wrn.FullPkg." localSheetId="3" hidden="1">{#N/A,#N/A,TRUE,"page0";#N/A,#N/A,TRUE,"CostComp";#N/A,#N/A,TRUE,"InvSumm-Ten";#N/A,#N/A,TRUE,"ConstrSumm-Ten";#N/A,#N/A,TRUE,"Constr-Ten";#N/A,#N/A,TRUE,"InvSumm-Bnk";#N/A,#N/A,TRUE,"ConstrSumm-Bnk";#N/A,#N/A,TRUE,"Constr-Bnk";#N/A,#N/A,TRUE,"OperAssump";#N/A,#N/A,TRUE,"LeaseRent"}</definedName>
    <definedName name="wrn.FullPkg." localSheetId="4" hidden="1">{#N/A,#N/A,TRUE,"page0";#N/A,#N/A,TRUE,"CostComp";#N/A,#N/A,TRUE,"InvSumm-Ten";#N/A,#N/A,TRUE,"ConstrSumm-Ten";#N/A,#N/A,TRUE,"Constr-Ten";#N/A,#N/A,TRUE,"InvSumm-Bnk";#N/A,#N/A,TRUE,"ConstrSumm-Bnk";#N/A,#N/A,TRUE,"Constr-Bnk";#N/A,#N/A,TRUE,"OperAssump";#N/A,#N/A,TRUE,"LeaseRent"}</definedName>
    <definedName name="wrn.FullPkg." hidden="1">{#N/A,#N/A,TRUE,"page0";#N/A,#N/A,TRUE,"CostComp";#N/A,#N/A,TRUE,"InvSumm-Ten";#N/A,#N/A,TRUE,"ConstrSumm-Ten";#N/A,#N/A,TRUE,"Constr-Ten";#N/A,#N/A,TRUE,"InvSumm-Bnk";#N/A,#N/A,TRUE,"ConstrSumm-Bnk";#N/A,#N/A,TRUE,"Constr-Bnk";#N/A,#N/A,TRUE,"OperAssump";#N/A,#N/A,TRUE,"LeaseRent"}</definedName>
    <definedName name="wrn.FULLPLN." localSheetId="0" hidden="1">{"FULLPLN",#N/A,FALSE,"Full Yr vs Plan"}</definedName>
    <definedName name="wrn.FULLPLN." localSheetId="1" hidden="1">{"FULLPLN",#N/A,FALSE,"Full Yr vs Plan"}</definedName>
    <definedName name="wrn.FULLPLN." localSheetId="2" hidden="1">{"FULLPLN",#N/A,FALSE,"Full Yr vs Plan"}</definedName>
    <definedName name="wrn.FULLPLN." localSheetId="3" hidden="1">{"FULLPLN",#N/A,FALSE,"Full Yr vs Plan"}</definedName>
    <definedName name="wrn.FULLPLN." localSheetId="4" hidden="1">{"FULLPLN",#N/A,FALSE,"Full Yr vs Plan"}</definedName>
    <definedName name="wrn.FULLPLN." hidden="1">{"FULLPLN",#N/A,FALSE,"Full Yr vs Plan"}</definedName>
    <definedName name="wrn.fullprior." localSheetId="0" hidden="1">{"fullprior",#N/A,FALSE,"Full Yr v Prior"}</definedName>
    <definedName name="wrn.fullprior." localSheetId="1" hidden="1">{"fullprior",#N/A,FALSE,"Full Yr v Prior"}</definedName>
    <definedName name="wrn.fullprior." localSheetId="2" hidden="1">{"fullprior",#N/A,FALSE,"Full Yr v Prior"}</definedName>
    <definedName name="wrn.fullprior." localSheetId="3" hidden="1">{"fullprior",#N/A,FALSE,"Full Yr v Prior"}</definedName>
    <definedName name="wrn.fullprior." localSheetId="4" hidden="1">{"fullprior",#N/A,FALSE,"Full Yr v Prior"}</definedName>
    <definedName name="wrn.fullprior." hidden="1">{"fullprior",#N/A,FALSE,"Full Yr v Prior"}</definedName>
    <definedName name="wrn.Garage." localSheetId="0" hidden="1">{#N/A,#N/A,FALSE,"Garage Assumpt 1";#N/A,#N/A,FALSE,"Garage Op Proj";#N/A,#N/A,FALSE,"Hist I&amp;E";#N/A,#N/A,FALSE,"Garage Lease"}</definedName>
    <definedName name="wrn.Garage." localSheetId="1" hidden="1">{#N/A,#N/A,FALSE,"Garage Assumpt 1";#N/A,#N/A,FALSE,"Garage Op Proj";#N/A,#N/A,FALSE,"Hist I&amp;E";#N/A,#N/A,FALSE,"Garage Lease"}</definedName>
    <definedName name="wrn.Garage." localSheetId="2" hidden="1">{#N/A,#N/A,FALSE,"Garage Assumpt 1";#N/A,#N/A,FALSE,"Garage Op Proj";#N/A,#N/A,FALSE,"Hist I&amp;E";#N/A,#N/A,FALSE,"Garage Lease"}</definedName>
    <definedName name="wrn.Garage." localSheetId="3" hidden="1">{#N/A,#N/A,FALSE,"Garage Assumpt 1";#N/A,#N/A,FALSE,"Garage Op Proj";#N/A,#N/A,FALSE,"Hist I&amp;E";#N/A,#N/A,FALSE,"Garage Lease"}</definedName>
    <definedName name="wrn.Garage." localSheetId="4" hidden="1">{#N/A,#N/A,FALSE,"Garage Assumpt 1";#N/A,#N/A,FALSE,"Garage Op Proj";#N/A,#N/A,FALSE,"Hist I&amp;E";#N/A,#N/A,FALSE,"Garage Lease"}</definedName>
    <definedName name="wrn.Garage." hidden="1">{#N/A,#N/A,FALSE,"Garage Assumpt 1";#N/A,#N/A,FALSE,"Garage Op Proj";#N/A,#N/A,FALSE,"Hist I&amp;E";#N/A,#N/A,FALSE,"Garage Lease"}</definedName>
    <definedName name="wrn.General." localSheetId="0" hidden="1">{"Balance",#N/A,FALSE,"General Assumptions";"Cost",#N/A,FALSE,"General Assumptions";"Working",#N/A,FALSE,"General Assumptions"}</definedName>
    <definedName name="wrn.General." localSheetId="1" hidden="1">{"Balance",#N/A,FALSE,"General Assumptions";"Cost",#N/A,FALSE,"General Assumptions";"Working",#N/A,FALSE,"General Assumptions"}</definedName>
    <definedName name="wrn.General." localSheetId="2" hidden="1">{"Balance",#N/A,FALSE,"General Assumptions";"Cost",#N/A,FALSE,"General Assumptions";"Working",#N/A,FALSE,"General Assumptions"}</definedName>
    <definedName name="wrn.General." localSheetId="3" hidden="1">{"Balance",#N/A,FALSE,"General Assumptions";"Cost",#N/A,FALSE,"General Assumptions";"Working",#N/A,FALSE,"General Assumptions"}</definedName>
    <definedName name="wrn.General." localSheetId="4" hidden="1">{"Balance",#N/A,FALSE,"General Assumptions";"Cost",#N/A,FALSE,"General Assumptions";"Working",#N/A,FALSE,"General Assumptions"}</definedName>
    <definedName name="wrn.General." hidden="1">{"Balance",#N/A,FALSE,"General Assumptions";"Cost",#N/A,FALSE,"General Assumptions";"Working",#N/A,FALSE,"General Assumptions"}</definedName>
    <definedName name="wrn.Gund._.Arena._.PCD." localSheetId="0" hidden="1">{#N/A,#N/A,TRUE,"Gund Arena PCD";#N/A,#N/A,TRUE,"Gund Arena IOR"}</definedName>
    <definedName name="wrn.Gund._.Arena._.PCD." localSheetId="1" hidden="1">{#N/A,#N/A,TRUE,"Gund Arena PCD";#N/A,#N/A,TRUE,"Gund Arena IOR"}</definedName>
    <definedName name="wrn.Gund._.Arena._.PCD." localSheetId="2" hidden="1">{#N/A,#N/A,TRUE,"Gund Arena PCD";#N/A,#N/A,TRUE,"Gund Arena IOR"}</definedName>
    <definedName name="wrn.Gund._.Arena._.PCD." localSheetId="3" hidden="1">{#N/A,#N/A,TRUE,"Gund Arena PCD";#N/A,#N/A,TRUE,"Gund Arena IOR"}</definedName>
    <definedName name="wrn.Gund._.Arena._.PCD." localSheetId="4" hidden="1">{#N/A,#N/A,TRUE,"Gund Arena PCD";#N/A,#N/A,TRUE,"Gund Arena IOR"}</definedName>
    <definedName name="wrn.Gund._.Arena._.PCD." hidden="1">{#N/A,#N/A,TRUE,"Gund Arena PCD";#N/A,#N/A,TRUE,"Gund Arena IOR"}</definedName>
    <definedName name="wrn.handout." localSheetId="0" hidden="1">{"quarterly",#N/A,FALSE,"Income Statement New CPB";"annual",#N/A,FALSE,"Income Statement New CPB";"cash flow",#N/A,FALSE,"Cash Flow";"balance",#N/A,FALSE,"Balance Sheet";"seg",#N/A,FALSE,"New Segment Breakout"}</definedName>
    <definedName name="wrn.handout." localSheetId="1" hidden="1">{"quarterly",#N/A,FALSE,"Income Statement New CPB";"annual",#N/A,FALSE,"Income Statement New CPB";"cash flow",#N/A,FALSE,"Cash Flow";"balance",#N/A,FALSE,"Balance Sheet";"seg",#N/A,FALSE,"New Segment Breakout"}</definedName>
    <definedName name="wrn.handout." localSheetId="2" hidden="1">{"quarterly",#N/A,FALSE,"Income Statement New CPB";"annual",#N/A,FALSE,"Income Statement New CPB";"cash flow",#N/A,FALSE,"Cash Flow";"balance",#N/A,FALSE,"Balance Sheet";"seg",#N/A,FALSE,"New Segment Breakout"}</definedName>
    <definedName name="wrn.handout." localSheetId="3" hidden="1">{"quarterly",#N/A,FALSE,"Income Statement New CPB";"annual",#N/A,FALSE,"Income Statement New CPB";"cash flow",#N/A,FALSE,"Cash Flow";"balance",#N/A,FALSE,"Balance Sheet";"seg",#N/A,FALSE,"New Segment Breakout"}</definedName>
    <definedName name="wrn.handout." localSheetId="4" hidden="1">{"quarterly",#N/A,FALSE,"Income Statement New CPB";"annual",#N/A,FALSE,"Income Statement New CPB";"cash flow",#N/A,FALSE,"Cash Flow";"balance",#N/A,FALSE,"Balance Sheet";"seg",#N/A,FALSE,"New Segment Breakout"}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Hist._.InE." localSheetId="0" hidden="1">{#N/A,#N/A,FALSE,"Hist I&amp;E - Consol";#N/A,#N/A,FALSE,"Hist I&amp;E - Lakes";#N/A,#N/A,FALSE,"Hist I&amp;E - Chabot";#N/A,#N/A,FALSE,"Hist I&amp;E - Diablo"}</definedName>
    <definedName name="wrn.Hist._.InE." localSheetId="1" hidden="1">{#N/A,#N/A,FALSE,"Hist I&amp;E - Consol";#N/A,#N/A,FALSE,"Hist I&amp;E - Lakes";#N/A,#N/A,FALSE,"Hist I&amp;E - Chabot";#N/A,#N/A,FALSE,"Hist I&amp;E - Diablo"}</definedName>
    <definedName name="wrn.Hist._.InE." localSheetId="2" hidden="1">{#N/A,#N/A,FALSE,"Hist I&amp;E - Consol";#N/A,#N/A,FALSE,"Hist I&amp;E - Lakes";#N/A,#N/A,FALSE,"Hist I&amp;E - Chabot";#N/A,#N/A,FALSE,"Hist I&amp;E - Diablo"}</definedName>
    <definedName name="wrn.Hist._.InE." localSheetId="3" hidden="1">{#N/A,#N/A,FALSE,"Hist I&amp;E - Consol";#N/A,#N/A,FALSE,"Hist I&amp;E - Lakes";#N/A,#N/A,FALSE,"Hist I&amp;E - Chabot";#N/A,#N/A,FALSE,"Hist I&amp;E - Diablo"}</definedName>
    <definedName name="wrn.Hist._.InE." localSheetId="4" hidden="1">{#N/A,#N/A,FALSE,"Hist I&amp;E - Consol";#N/A,#N/A,FALSE,"Hist I&amp;E - Lakes";#N/A,#N/A,FALSE,"Hist I&amp;E - Chabot";#N/A,#N/A,FALSE,"Hist I&amp;E - Diablo"}</definedName>
    <definedName name="wrn.Hist._.InE." hidden="1">{#N/A,#N/A,FALSE,"Hist I&amp;E - Consol";#N/A,#N/A,FALSE,"Hist I&amp;E - Lakes";#N/A,#N/A,FALSE,"Hist I&amp;E - Chabot";#N/A,#N/A,FALSE,"Hist I&amp;E - Diablo"}</definedName>
    <definedName name="wrn.Hist._.InE2." localSheetId="0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" localSheetId="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" localSheetId="2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" localSheetId="3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" localSheetId="4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Income_Statement." localSheetId="0" hidden="1">{"One",#N/A,FALSE,"Income Statement";"Two",#N/A,FALSE,"Income Statement";"Three",#N/A,FALSE,"Income Statement";"Four",#N/A,FALSE,"Income Statement"}</definedName>
    <definedName name="wrn.Income_Statement." localSheetId="1" hidden="1">{"One",#N/A,FALSE,"Income Statement";"Two",#N/A,FALSE,"Income Statement";"Three",#N/A,FALSE,"Income Statement";"Four",#N/A,FALSE,"Income Statement"}</definedName>
    <definedName name="wrn.Income_Statement." localSheetId="2" hidden="1">{"One",#N/A,FALSE,"Income Statement";"Two",#N/A,FALSE,"Income Statement";"Three",#N/A,FALSE,"Income Statement";"Four",#N/A,FALSE,"Income Statement"}</definedName>
    <definedName name="wrn.Income_Statement." localSheetId="3" hidden="1">{"One",#N/A,FALSE,"Income Statement";"Two",#N/A,FALSE,"Income Statement";"Three",#N/A,FALSE,"Income Statement";"Four",#N/A,FALSE,"Income Statement"}</definedName>
    <definedName name="wrn.Income_Statement." localSheetId="4" hidden="1">{"One",#N/A,FALSE,"Income Statement";"Two",#N/A,FALSE,"Income Statement";"Three",#N/A,FALSE,"Income Statement";"Four",#N/A,FALSE,"Income Statement"}</definedName>
    <definedName name="wrn.Income_Statement." hidden="1">{"One",#N/A,FALSE,"Income Statement";"Two",#N/A,FALSE,"Income Statement";"Three",#N/A,FALSE,"Income Statement";"Four",#N/A,FALSE,"Income Statement"}</definedName>
    <definedName name="wrn.Income._.Statements." localSheetId="0" hidden="1">{"Annual Income",#N/A,FALSE,"Revenues";"Quarter Income",#N/A,FALSE,"Revenues"}</definedName>
    <definedName name="wrn.Income._.Statements." localSheetId="1" hidden="1">{"Annual Income",#N/A,FALSE,"Revenues";"Quarter Income",#N/A,FALSE,"Revenues"}</definedName>
    <definedName name="wrn.Income._.Statements." localSheetId="2" hidden="1">{"Annual Income",#N/A,FALSE,"Revenues";"Quarter Income",#N/A,FALSE,"Revenues"}</definedName>
    <definedName name="wrn.Income._.Statements." localSheetId="3" hidden="1">{"Annual Income",#N/A,FALSE,"Revenues";"Quarter Income",#N/A,FALSE,"Revenues"}</definedName>
    <definedName name="wrn.Income._.Statements." localSheetId="4" hidden="1">{"Annual Income",#N/A,FALSE,"Revenues";"Quarter Income",#N/A,FALSE,"Revenues"}</definedName>
    <definedName name="wrn.Income._.Statements." hidden="1">{"Annual Income",#N/A,FALSE,"Revenues";"Quarter Income",#N/A,FALSE,"Revenues"}</definedName>
    <definedName name="wrn.Interior._.finishes." localSheetId="0" hidden="1">{"interior finishes",#N/A,FALSE,"DETAIL.XLS"}</definedName>
    <definedName name="wrn.Interior._.finishes." localSheetId="1" hidden="1">{"interior finishes",#N/A,FALSE,"DETAIL.XLS"}</definedName>
    <definedName name="wrn.Interior._.finishes." localSheetId="2" hidden="1">{"interior finishes",#N/A,FALSE,"DETAIL.XLS"}</definedName>
    <definedName name="wrn.Interior._.finishes." localSheetId="3" hidden="1">{"interior finishes",#N/A,FALSE,"DETAIL.XLS"}</definedName>
    <definedName name="wrn.Interior._.finishes." localSheetId="4" hidden="1">{"interior finishes",#N/A,FALSE,"DETAIL.XLS"}</definedName>
    <definedName name="wrn.Interior._.finishes." hidden="1">{"interior finishes",#N/A,FALSE,"DETAIL.XLS"}</definedName>
    <definedName name="wrn.Investment._.Review." localSheetId="0" hidden="1">{#N/A,#N/A,FALSE,"Proforma Five Yr";#N/A,#N/A,FALSE,"Capital Input";#N/A,#N/A,FALSE,"Calculations";#N/A,#N/A,FALSE,"Transaction Summary-DTW"}</definedName>
    <definedName name="wrn.Investment._.Review." localSheetId="1" hidden="1">{#N/A,#N/A,FALSE,"Proforma Five Yr";#N/A,#N/A,FALSE,"Capital Input";#N/A,#N/A,FALSE,"Calculations";#N/A,#N/A,FALSE,"Transaction Summary-DTW"}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localSheetId="3" hidden="1">{#N/A,#N/A,FALSE,"Proforma Five Yr";#N/A,#N/A,FALSE,"Capital Input";#N/A,#N/A,FALSE,"Calculations";#N/A,#N/A,FALSE,"Transaction Summary-DTW"}</definedName>
    <definedName name="wrn.Investment._.Review." localSheetId="4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JanBob." localSheetId="0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JanBob." localSheetId="1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JanBob." localSheetId="2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JanBob." localSheetId="3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JanBob." localSheetId="4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JanBob.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localSheetId="1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localSheetId="2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localSheetId="3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localSheetId="4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V." localSheetId="0" hidden="1">{"One",#N/A,FALSE,"JV"}</definedName>
    <definedName name="wrn.JV." localSheetId="1" hidden="1">{"One",#N/A,FALSE,"JV"}</definedName>
    <definedName name="wrn.JV." localSheetId="2" hidden="1">{"One",#N/A,FALSE,"JV"}</definedName>
    <definedName name="wrn.JV." localSheetId="3" hidden="1">{"One",#N/A,FALSE,"JV"}</definedName>
    <definedName name="wrn.JV." localSheetId="4" hidden="1">{"One",#N/A,FALSE,"JV"}</definedName>
    <definedName name="wrn.JV." hidden="1">{"One",#N/A,FALSE,"JV"}</definedName>
    <definedName name="wrn.LoanInformation." localSheetId="0" hidden="1">{#N/A,#N/A,FALSE,"LoanAssumptions"}</definedName>
    <definedName name="wrn.LoanInformation." localSheetId="1" hidden="1">{#N/A,#N/A,FALSE,"LoanAssumptions"}</definedName>
    <definedName name="wrn.LoanInformation." localSheetId="2" hidden="1">{#N/A,#N/A,FALSE,"LoanAssumptions"}</definedName>
    <definedName name="wrn.LoanInformation." localSheetId="3" hidden="1">{#N/A,#N/A,FALSE,"LoanAssumptions"}</definedName>
    <definedName name="wrn.LoanInformation." localSheetId="4" hidden="1">{#N/A,#N/A,FALSE,"LoanAssumptions"}</definedName>
    <definedName name="wrn.LoanInformation." hidden="1">{#N/A,#N/A,FALSE,"LoanAssumptions"}</definedName>
    <definedName name="wrn.market._.share." localSheetId="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RICES._.and._.CFs." localSheetId="0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" localSheetId="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" localSheetId="2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" localSheetId="3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" localSheetId="4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localSheetId="0" hidden="1">{#N/A,#N/A,FALSE,"matx B4 DS";#N/A,#N/A,FALSE,"matx B4 DS Hac";#N/A,#N/A,FALSE,"matx B4 DS Chabot";#N/A,#N/A,FALSE,"matx B4 DS Diablo"}</definedName>
    <definedName name="wrn.MATRICIES._.ONLY." localSheetId="1" hidden="1">{#N/A,#N/A,FALSE,"matx B4 DS";#N/A,#N/A,FALSE,"matx B4 DS Hac";#N/A,#N/A,FALSE,"matx B4 DS Chabot";#N/A,#N/A,FALSE,"matx B4 DS Diablo"}</definedName>
    <definedName name="wrn.MATRICIES._.ONLY." localSheetId="2" hidden="1">{#N/A,#N/A,FALSE,"matx B4 DS";#N/A,#N/A,FALSE,"matx B4 DS Hac";#N/A,#N/A,FALSE,"matx B4 DS Chabot";#N/A,#N/A,FALSE,"matx B4 DS Diablo"}</definedName>
    <definedName name="wrn.MATRICIES._.ONLY." localSheetId="3" hidden="1">{#N/A,#N/A,FALSE,"matx B4 DS";#N/A,#N/A,FALSE,"matx B4 DS Hac";#N/A,#N/A,FALSE,"matx B4 DS Chabot";#N/A,#N/A,FALSE,"matx B4 DS Diablo"}</definedName>
    <definedName name="wrn.MATRICIES._.ONLY." localSheetId="4" hidden="1">{#N/A,#N/A,FALSE,"matx B4 DS";#N/A,#N/A,FALSE,"matx B4 DS Hac";#N/A,#N/A,FALSE,"matx B4 DS Chabot";#N/A,#N/A,FALSE,"matx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odel." localSheetId="0" hidden="1">{"years",#N/A,FALSE,"UDR_INC";"9899qtrs",#N/A,FALSE,"UDR_INC";"9798qtrs",#N/A,FALSE,"UDR_INC"}</definedName>
    <definedName name="wrn.model." localSheetId="1" hidden="1">{"years",#N/A,FALSE,"UDR_INC";"9899qtrs",#N/A,FALSE,"UDR_INC";"9798qtrs",#N/A,FALSE,"UDR_INC"}</definedName>
    <definedName name="wrn.model." localSheetId="2" hidden="1">{"years",#N/A,FALSE,"UDR_INC";"9899qtrs",#N/A,FALSE,"UDR_INC";"9798qtrs",#N/A,FALSE,"UDR_INC"}</definedName>
    <definedName name="wrn.model." localSheetId="3" hidden="1">{"years",#N/A,FALSE,"UDR_INC";"9899qtrs",#N/A,FALSE,"UDR_INC";"9798qtrs",#N/A,FALSE,"UDR_INC"}</definedName>
    <definedName name="wrn.model." localSheetId="4" hidden="1">{"years",#N/A,FALSE,"UDR_INC";"9899qtrs",#N/A,FALSE,"UDR_INC";"9798qtrs",#N/A,FALSE,"UDR_INC"}</definedName>
    <definedName name="wrn.model." hidden="1">{"years",#N/A,FALSE,"UDR_INC";"9899qtrs",#N/A,FALSE,"UDR_INC";"9798qtrs",#N/A,FALSE,"UDR_INC"}</definedName>
    <definedName name="wrn.month." localSheetId="0" hidden="1">{#N/A,#N/A,FALSE,"Mnthly Roll"}</definedName>
    <definedName name="wrn.month." localSheetId="1" hidden="1">{#N/A,#N/A,FALSE,"Mnthly Roll"}</definedName>
    <definedName name="wrn.month." localSheetId="2" hidden="1">{#N/A,#N/A,FALSE,"Mnthly Roll"}</definedName>
    <definedName name="wrn.month." localSheetId="3" hidden="1">{#N/A,#N/A,FALSE,"Mnthly Roll"}</definedName>
    <definedName name="wrn.month." localSheetId="4" hidden="1">{#N/A,#N/A,FALSE,"Mnthly Roll"}</definedName>
    <definedName name="wrn.month." hidden="1">{#N/A,#N/A,FALSE,"Mnthly Roll"}</definedName>
    <definedName name="wrn.MonthlyRentRoll." localSheetId="0" hidden="1">{"MonthlyRentRoll",#N/A,FALSE,"RentRoll"}</definedName>
    <definedName name="wrn.MonthlyRentRoll." localSheetId="1" hidden="1">{"MonthlyRentRoll",#N/A,FALSE,"RentRoll"}</definedName>
    <definedName name="wrn.MonthlyRentRoll." localSheetId="2" hidden="1">{"MonthlyRentRoll",#N/A,FALSE,"RentRoll"}</definedName>
    <definedName name="wrn.MonthlyRentRoll." localSheetId="3" hidden="1">{"MonthlyRentRoll",#N/A,FALSE,"RentRoll"}</definedName>
    <definedName name="wrn.MonthlyRentRoll." localSheetId="4" hidden="1">{"MonthlyRentRoll",#N/A,FALSE,"RentRoll"}</definedName>
    <definedName name="wrn.MonthlyRentRoll." hidden="1">{"MonthlyRentRoll",#N/A,FALSE,"RentRoll"}</definedName>
    <definedName name="wrn.naall." localSheetId="0" hidden="1">{"namonth",#N/A,FALSE,"na";"naroll",#N/A,FALSE,"na";"naprofsales",#N/A,FALSE,"na";"naprofprft",#N/A,FALSE,"na"}</definedName>
    <definedName name="wrn.naall." localSheetId="1" hidden="1">{"namonth",#N/A,FALSE,"na";"naroll",#N/A,FALSE,"na";"naprofsales",#N/A,FALSE,"na";"naprofprft",#N/A,FALSE,"na"}</definedName>
    <definedName name="wrn.naall." localSheetId="2" hidden="1">{"namonth",#N/A,FALSE,"na";"naroll",#N/A,FALSE,"na";"naprofsales",#N/A,FALSE,"na";"naprofprft",#N/A,FALSE,"na"}</definedName>
    <definedName name="wrn.naall." localSheetId="3" hidden="1">{"namonth",#N/A,FALSE,"na";"naroll",#N/A,FALSE,"na";"naprofsales",#N/A,FALSE,"na";"naprofprft",#N/A,FALSE,"na"}</definedName>
    <definedName name="wrn.naall." localSheetId="4" hidden="1">{"namonth",#N/A,FALSE,"na";"naroll",#N/A,FALSE,"na";"naprofsales",#N/A,FALSE,"na";"naprofprft",#N/A,FALSE,"na"}</definedName>
    <definedName name="wrn.naall." hidden="1">{"namonth",#N/A,FALSE,"na";"naroll",#N/A,FALSE,"na";"naprofsales",#N/A,FALSE,"na";"naprofprft",#N/A,FALSE,"na"}</definedName>
    <definedName name="wrn.namonth." localSheetId="0" hidden="1">{"namonth",#N/A,FALSE,"na"}</definedName>
    <definedName name="wrn.namonth." localSheetId="1" hidden="1">{"namonth",#N/A,FALSE,"na"}</definedName>
    <definedName name="wrn.namonth." localSheetId="2" hidden="1">{"namonth",#N/A,FALSE,"na"}</definedName>
    <definedName name="wrn.namonth." localSheetId="3" hidden="1">{"namonth",#N/A,FALSE,"na"}</definedName>
    <definedName name="wrn.namonth." localSheetId="4" hidden="1">{"namonth",#N/A,FALSE,"na"}</definedName>
    <definedName name="wrn.namonth." hidden="1">{"namonth",#N/A,FALSE,"na"}</definedName>
    <definedName name="wrn.naprof." localSheetId="0" hidden="1">{"naprofsales",#N/A,FALSE,"na"}</definedName>
    <definedName name="wrn.naprof." localSheetId="1" hidden="1">{"naprofsales",#N/A,FALSE,"na"}</definedName>
    <definedName name="wrn.naprof." localSheetId="2" hidden="1">{"naprofsales",#N/A,FALSE,"na"}</definedName>
    <definedName name="wrn.naprof." localSheetId="3" hidden="1">{"naprofsales",#N/A,FALSE,"na"}</definedName>
    <definedName name="wrn.naprof." localSheetId="4" hidden="1">{"naprofsales",#N/A,FALSE,"na"}</definedName>
    <definedName name="wrn.naprof." hidden="1">{"naprofsales",#N/A,FALSE,"na"}</definedName>
    <definedName name="wrn.naroll." localSheetId="0" hidden="1">{"naroll",#N/A,FALSE,"na"}</definedName>
    <definedName name="wrn.naroll." localSheetId="1" hidden="1">{"naroll",#N/A,FALSE,"na"}</definedName>
    <definedName name="wrn.naroll." localSheetId="2" hidden="1">{"naroll",#N/A,FALSE,"na"}</definedName>
    <definedName name="wrn.naroll." localSheetId="3" hidden="1">{"naroll",#N/A,FALSE,"na"}</definedName>
    <definedName name="wrn.naroll." localSheetId="4" hidden="1">{"naroll",#N/A,FALSE,"na"}</definedName>
    <definedName name="wrn.naroll." hidden="1">{"naroll",#N/A,FALSE,"na"}</definedName>
    <definedName name="wrn.New_Business." localSheetId="0" hidden="1">{"One",#N/A,FALSE,"New Business"}</definedName>
    <definedName name="wrn.New_Business." localSheetId="1" hidden="1">{"One",#N/A,FALSE,"New Business"}</definedName>
    <definedName name="wrn.New_Business." localSheetId="2" hidden="1">{"One",#N/A,FALSE,"New Business"}</definedName>
    <definedName name="wrn.New_Business." localSheetId="3" hidden="1">{"One",#N/A,FALSE,"New Business"}</definedName>
    <definedName name="wrn.New_Business." localSheetId="4" hidden="1">{"One",#N/A,FALSE,"New Business"}</definedName>
    <definedName name="wrn.New_Business." hidden="1">{"One",#N/A,FALSE,"New Business"}</definedName>
    <definedName name="wrn.NOI_Summary." localSheetId="0" hidden="1">{#N/A,#N/A,FALSE,"NOI"}</definedName>
    <definedName name="wrn.NOI_Summary." localSheetId="1" hidden="1">{#N/A,#N/A,FALSE,"NOI"}</definedName>
    <definedName name="wrn.NOI_Summary." localSheetId="2" hidden="1">{#N/A,#N/A,FALSE,"NOI"}</definedName>
    <definedName name="wrn.NOI_Summary." localSheetId="3" hidden="1">{#N/A,#N/A,FALSE,"NOI"}</definedName>
    <definedName name="wrn.NOI_Summary." localSheetId="4" hidden="1">{#N/A,#N/A,FALSE,"NOI"}</definedName>
    <definedName name="wrn.NOI_Summary." hidden="1">{#N/A,#N/A,FALSE,"NOI"}</definedName>
    <definedName name="wrn.NOI._.Input." localSheetId="0" hidden="1">{#N/A,#N/A,FALSE,"Input"}</definedName>
    <definedName name="wrn.NOI._.Input." localSheetId="1" hidden="1">{#N/A,#N/A,FALSE,"Input"}</definedName>
    <definedName name="wrn.NOI._.Input." localSheetId="2" hidden="1">{#N/A,#N/A,FALSE,"Input"}</definedName>
    <definedName name="wrn.NOI._.Input." localSheetId="3" hidden="1">{#N/A,#N/A,FALSE,"Input"}</definedName>
    <definedName name="wrn.NOI._.Input." localSheetId="4" hidden="1">{#N/A,#N/A,FALSE,"Input"}</definedName>
    <definedName name="wrn.NOI._.Input." hidden="1">{#N/A,#N/A,FALSE,"Input"}</definedName>
    <definedName name="wrn.NovBob." localSheetId="0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NovBob." localSheetId="1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NovBob." localSheetId="2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NovBob." localSheetId="3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NovBob." localSheetId="4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NovBob." hidden="1">{#N/A,#N/A,TRUE,"Index";#N/A,#N/A,TRUE,"Income Statement vs Original Pl";#N/A,#N/A,TRUE,"Income Statement vs Reproj";#N/A,#N/A,TRUE,"Dental Care DHMO Original Plan";#N/A,#N/A,TRUE,"Dental Care DHMO Revised";#N/A,#N/A,TRUE,"Premium Analysis vs Prior Month";#N/A,#N/A,TRUE,"CURRENT AR";#N/A,#N/A,TRUE,"MO TO MO UNEARNED PREM";#N/A,#N/A,TRUE,"MO TO MO AR ANALYSIS";#N/A,#N/A,TRUE,"MO BY MO SG&amp;A FULL YR";#N/A,#N/A,TRUE,"Book of Business"}</definedName>
    <definedName name="wrn.OFFICE._.BUDGET." localSheetId="0" hidden="1">{#N/A,#N/A,FALSE,"LP Exp";#N/A,#N/A,FALSE,"Salary";#N/A,#N/A,FALSE,"Admin Exp";#N/A,#N/A,FALSE,"QTS Bud";#N/A,#N/A,FALSE,"Marketing"}</definedName>
    <definedName name="wrn.OFFICE._.BUDGET." localSheetId="1" hidden="1">{#N/A,#N/A,FALSE,"LP Exp";#N/A,#N/A,FALSE,"Salary";#N/A,#N/A,FALSE,"Admin Exp";#N/A,#N/A,FALSE,"QTS Bud";#N/A,#N/A,FALSE,"Marketing"}</definedName>
    <definedName name="wrn.OFFICE._.BUDGET." localSheetId="2" hidden="1">{#N/A,#N/A,FALSE,"LP Exp";#N/A,#N/A,FALSE,"Salary";#N/A,#N/A,FALSE,"Admin Exp";#N/A,#N/A,FALSE,"QTS Bud";#N/A,#N/A,FALSE,"Marketing"}</definedName>
    <definedName name="wrn.OFFICE._.BUDGET." localSheetId="3" hidden="1">{#N/A,#N/A,FALSE,"LP Exp";#N/A,#N/A,FALSE,"Salary";#N/A,#N/A,FALSE,"Admin Exp";#N/A,#N/A,FALSE,"QTS Bud";#N/A,#N/A,FALSE,"Marketing"}</definedName>
    <definedName name="wrn.OFFICE._.BUDGET." localSheetId="4" hidden="1">{#N/A,#N/A,FALSE,"LP Exp";#N/A,#N/A,FALSE,"Salary";#N/A,#N/A,FALSE,"Admin Exp";#N/A,#N/A,FALSE,"QTS Bud";#N/A,#N/A,FALSE,"Marketing"}</definedName>
    <definedName name="wrn.OFFICE._.BUDGET." hidden="1">{#N/A,#N/A,FALSE,"LP Exp";#N/A,#N/A,FALSE,"Salary";#N/A,#N/A,FALSE,"Admin Exp";#N/A,#N/A,FALSE,"QTS Bud";#N/A,#N/A,FALSE,"Marketing"}</definedName>
    <definedName name="wrn.OperatingAssumtions." localSheetId="0" hidden="1">{#N/A,#N/A,FALSE,"OperatingAssumptions"}</definedName>
    <definedName name="wrn.OperatingAssumtions." localSheetId="1" hidden="1">{#N/A,#N/A,FALSE,"OperatingAssumptions"}</definedName>
    <definedName name="wrn.OperatingAssumtions." localSheetId="2" hidden="1">{#N/A,#N/A,FALSE,"OperatingAssumptions"}</definedName>
    <definedName name="wrn.OperatingAssumtions." localSheetId="3" hidden="1">{#N/A,#N/A,FALSE,"OperatingAssumptions"}</definedName>
    <definedName name="wrn.OperatingAssumtions." localSheetId="4" hidden="1">{#N/A,#N/A,FALSE,"OperatingAssumptions"}</definedName>
    <definedName name="wrn.OperatingAssumtions." hidden="1">{#N/A,#N/A,FALSE,"OperatingAssumptions"}</definedName>
    <definedName name="wrn.Operations._.Review." localSheetId="0" hidden="1">{#N/A,#N/A,FALSE,"Proforma Five Yr";#N/A,#N/A,FALSE,"Occ and Rate";#N/A,#N/A,FALSE,"PF Input";#N/A,#N/A,FALSE,"Hotcomps"}</definedName>
    <definedName name="wrn.Operations._.Review." localSheetId="1" hidden="1">{#N/A,#N/A,FALSE,"Proforma Five Yr";#N/A,#N/A,FALSE,"Occ and Rate";#N/A,#N/A,FALSE,"PF Input";#N/A,#N/A,FALSE,"Hotcomps"}</definedName>
    <definedName name="wrn.Operations._.Review." localSheetId="2" hidden="1">{#N/A,#N/A,FALSE,"Proforma Five Yr";#N/A,#N/A,FALSE,"Occ and Rate";#N/A,#N/A,FALSE,"PF Input";#N/A,#N/A,FALSE,"Hotcomps"}</definedName>
    <definedName name="wrn.Operations._.Review." localSheetId="3" hidden="1">{#N/A,#N/A,FALSE,"Proforma Five Yr";#N/A,#N/A,FALSE,"Occ and Rate";#N/A,#N/A,FALSE,"PF Input";#N/A,#N/A,FALSE,"Hotcomps"}</definedName>
    <definedName name="wrn.Operations._.Review." localSheetId="4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Package." localSheetId="0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wrn.Package." localSheetId="1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wrn.Package." localSheetId="2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wrn.Package." localSheetId="3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wrn.Package." localSheetId="4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wrn.Package." hidden="1">{#N/A,#N/A,FALSE,"Title Page";#N/A,#N/A,FALSE,"Index";#N/A,#N/A,FALSE,"Executive Summary";#N/A,#N/A,FALSE,"Building Areas";#N/A,#N/A,FALSE,"Construction Costs";#N/A,#N/A,FALSE,"Professional Fees";#N/A,#N/A,FALSE,"Marketing Fees";#N/A,#N/A,FALSE,"Finance";#N/A,#N/A,FALSE,"Rental Revenue";#N/A,#N/A,FALSE,"Lease Up Schedule";#N/A,#N/A,FALSE,"Profit";#N/A,#N/A,FALSE,"Cash Flow"}</definedName>
    <definedName name="wrn.Phase._.I." localSheetId="0" hidden="1">{#N/A,#N/A,FALSE,"Transaction Summary-DTW";#N/A,#N/A,FALSE,"Proforma Five Yr";#N/A,#N/A,FALSE,"Occ and Rate"}</definedName>
    <definedName name="wrn.Phase._.I." localSheetId="1" hidden="1">{#N/A,#N/A,FALSE,"Transaction Summary-DTW";#N/A,#N/A,FALSE,"Proforma Five Yr";#N/A,#N/A,FALSE,"Occ and Rate"}</definedName>
    <definedName name="wrn.Phase._.I." localSheetId="2" hidden="1">{#N/A,#N/A,FALSE,"Transaction Summary-DTW";#N/A,#N/A,FALSE,"Proforma Five Yr";#N/A,#N/A,FALSE,"Occ and Rate"}</definedName>
    <definedName name="wrn.Phase._.I." localSheetId="3" hidden="1">{#N/A,#N/A,FALSE,"Transaction Summary-DTW";#N/A,#N/A,FALSE,"Proforma Five Yr";#N/A,#N/A,FALSE,"Occ and Rate"}</definedName>
    <definedName name="wrn.Phase._.I." localSheetId="4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K._.Variance." localSheetId="0" hidden="1">{#N/A,#N/A,FALSE,"399 Park Var";#N/A,#N/A,FALSE,"PK NOTES"}</definedName>
    <definedName name="wrn.PK._.Variance." localSheetId="1" hidden="1">{#N/A,#N/A,FALSE,"399 Park Var";#N/A,#N/A,FALSE,"PK NOTES"}</definedName>
    <definedName name="wrn.PK._.Variance." localSheetId="2" hidden="1">{#N/A,#N/A,FALSE,"399 Park Var";#N/A,#N/A,FALSE,"PK NOTES"}</definedName>
    <definedName name="wrn.PK._.Variance." localSheetId="3" hidden="1">{#N/A,#N/A,FALSE,"399 Park Var";#N/A,#N/A,FALSE,"PK NOTES"}</definedName>
    <definedName name="wrn.PK._.Variance." localSheetId="4" hidden="1">{#N/A,#N/A,FALSE,"399 Park Var";#N/A,#N/A,FALSE,"PK NOTES"}</definedName>
    <definedName name="wrn.PK._.Variance." hidden="1">{#N/A,#N/A,FALSE,"399 Park Var";#N/A,#N/A,FALSE,"PK NOTES"}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1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2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3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4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p97schedules." localSheetId="0" hidden="1">{"plansummary",#N/A,FALSE,"PlanSummary";"sales",#N/A,FALSE,"Sales Rec";"productivity",#N/A,FALSE,"Productivity Rec";"capitalspending",#N/A,FALSE,"Capital Spending"}</definedName>
    <definedName name="wrn.pp97schedules." localSheetId="1" hidden="1">{"plansummary",#N/A,FALSE,"PlanSummary";"sales",#N/A,FALSE,"Sales Rec";"productivity",#N/A,FALSE,"Productivity Rec";"capitalspending",#N/A,FALSE,"Capital Spending"}</definedName>
    <definedName name="wrn.pp97schedules." localSheetId="2" hidden="1">{"plansummary",#N/A,FALSE,"PlanSummary";"sales",#N/A,FALSE,"Sales Rec";"productivity",#N/A,FALSE,"Productivity Rec";"capitalspending",#N/A,FALSE,"Capital Spending"}</definedName>
    <definedName name="wrn.pp97schedules." localSheetId="3" hidden="1">{"plansummary",#N/A,FALSE,"PlanSummary";"sales",#N/A,FALSE,"Sales Rec";"productivity",#N/A,FALSE,"Productivity Rec";"capitalspending",#N/A,FALSE,"Capital Spending"}</definedName>
    <definedName name="wrn.pp97schedules." localSheetId="4" hidden="1">{"plansummary",#N/A,FALSE,"PlanSummary";"sales",#N/A,FALSE,"Sales Rec";"productivity",#N/A,FALSE,"Productivity Rec";"capitalspending",#N/A,FALSE,"Capital Spending"}</definedName>
    <definedName name="wrn.pp97schedules." hidden="1">{"plansummary",#N/A,FALSE,"PlanSummary";"sales",#N/A,FALSE,"Sales Rec";"productivity",#N/A,FALSE,"Productivity Rec";"capitalspending",#N/A,FALSE,"Capital Spending"}</definedName>
    <definedName name="wrn.PR_TRIAL_BALANCE." localSheetId="0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1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localSheetId="4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localSheetId="0" hidden="1">{#N/A,#N/A,TRUE,"Summary";"AnnualRentRoll",#N/A,TRUE,"RentRoll";#N/A,#N/A,TRUE,"ExitStratigy";#N/A,#N/A,TRUE,"OperatingAssumptions"}</definedName>
    <definedName name="wrn.Presentation." localSheetId="1" hidden="1">{#N/A,#N/A,TRUE,"Summary";"AnnualRentRoll",#N/A,TRUE,"RentRoll";#N/A,#N/A,TRUE,"ExitStratigy";#N/A,#N/A,TRUE,"OperatingAssumptions"}</definedName>
    <definedName name="wrn.Presentation." localSheetId="2" hidden="1">{#N/A,#N/A,TRUE,"Summary";"AnnualRentRoll",#N/A,TRUE,"RentRoll";#N/A,#N/A,TRUE,"ExitStratigy";#N/A,#N/A,TRUE,"OperatingAssumptions"}</definedName>
    <definedName name="wrn.Presentation." localSheetId="3" hidden="1">{#N/A,#N/A,TRUE,"Summary";"AnnualRentRoll",#N/A,TRUE,"RentRoll";#N/A,#N/A,TRUE,"ExitStratigy";#N/A,#N/A,TRUE,"OperatingAssumptions"}</definedName>
    <definedName name="wrn.Presentation." localSheetId="4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mary._.Competition." localSheetId="0" hidden="1">{"Primarily Competition",#N/A,FALSE,"Comp.&amp; Market Penet."}</definedName>
    <definedName name="wrn.Primary._.Competition." localSheetId="1" hidden="1">{"Primarily Competition",#N/A,FALSE,"Comp.&amp; Market Penet."}</definedName>
    <definedName name="wrn.Primary._.Competition." localSheetId="2" hidden="1">{"Primarily Competition",#N/A,FALSE,"Comp.&amp; Market Penet."}</definedName>
    <definedName name="wrn.Primary._.Competition." localSheetId="3" hidden="1">{"Primarily Competition",#N/A,FALSE,"Comp.&amp; Market Penet."}</definedName>
    <definedName name="wrn.Primary._.Competition." localSheetId="4" hidden="1">{"Primarily Competition",#N/A,FALSE,"Comp.&amp; Market Penet."}</definedName>
    <definedName name="wrn.Primary._.Competition." hidden="1">{"Primarily Competition",#N/A,FALSE,"Comp.&amp; Market Penet."}</definedName>
    <definedName name="wrn.Print._.4." localSheetId="0" hidden="1">{"Outflow 1",#N/A,FALSE,"Outflows-Inflows";"Outflow 2",#N/A,FALSE,"Outflows-Inflows";"Inflow 1",#N/A,FALSE,"Outflows-Inflows";"Inflow 2",#N/A,FALSE,"Outflows-Inflows"}</definedName>
    <definedName name="wrn.Print._.4." localSheetId="1" hidden="1">{"Outflow 1",#N/A,FALSE,"Outflows-Inflows";"Outflow 2",#N/A,FALSE,"Outflows-Inflows";"Inflow 1",#N/A,FALSE,"Outflows-Inflows";"Inflow 2",#N/A,FALSE,"Outflows-Inflows"}</definedName>
    <definedName name="wrn.Print._.4." localSheetId="2" hidden="1">{"Outflow 1",#N/A,FALSE,"Outflows-Inflows";"Outflow 2",#N/A,FALSE,"Outflows-Inflows";"Inflow 1",#N/A,FALSE,"Outflows-Inflows";"Inflow 2",#N/A,FALSE,"Outflows-Inflows"}</definedName>
    <definedName name="wrn.Print._.4." localSheetId="3" hidden="1">{"Outflow 1",#N/A,FALSE,"Outflows-Inflows";"Outflow 2",#N/A,FALSE,"Outflows-Inflows";"Inflow 1",#N/A,FALSE,"Outflows-Inflows";"Inflow 2",#N/A,FALSE,"Outflows-Inflows"}</definedName>
    <definedName name="wrn.Print._.4." localSheetId="4" hidden="1">{"Outflow 1",#N/A,FALSE,"Outflows-Inflows";"Outflow 2",#N/A,FALSE,"Outflows-Inflows";"Inflow 1",#N/A,FALSE,"Outflows-Inflows";"Inflow 2",#N/A,FALSE,"Outflows-Inflows"}</definedName>
    <definedName name="wrn.Print._.4." hidden="1">{"Outflow 1",#N/A,FALSE,"Outflows-Inflows";"Outflow 2",#N/A,FALSE,"Outflows-Inflows";"Inflow 1",#N/A,FALSE,"Outflows-Inflows";"Inflow 2",#N/A,FALSE,"Outflows-Inflows"}</definedName>
    <definedName name="wrn.Print._.6." localSheetId="0" hidden="1">{"print 1.6",#N/A,FALSE,"Sheet1";"print 2.6",#N/A,FALSE,"Sheet1";"print 3.6",#N/A,FALSE,"Sheet1";"print 4.6",#N/A,FALSE,"Sheet1";"print 5.6",#N/A,FALSE,"Sheet1";"print 6.6",#N/A,FALSE,"Sheet1"}</definedName>
    <definedName name="wrn.Print._.6." localSheetId="1" hidden="1">{"print 1.6",#N/A,FALSE,"Sheet1";"print 2.6",#N/A,FALSE,"Sheet1";"print 3.6",#N/A,FALSE,"Sheet1";"print 4.6",#N/A,FALSE,"Sheet1";"print 5.6",#N/A,FALSE,"Sheet1";"print 6.6",#N/A,FALSE,"Sheet1"}</definedName>
    <definedName name="wrn.Print._.6." localSheetId="2" hidden="1">{"print 1.6",#N/A,FALSE,"Sheet1";"print 2.6",#N/A,FALSE,"Sheet1";"print 3.6",#N/A,FALSE,"Sheet1";"print 4.6",#N/A,FALSE,"Sheet1";"print 5.6",#N/A,FALSE,"Sheet1";"print 6.6",#N/A,FALSE,"Sheet1"}</definedName>
    <definedName name="wrn.Print._.6." localSheetId="3" hidden="1">{"print 1.6",#N/A,FALSE,"Sheet1";"print 2.6",#N/A,FALSE,"Sheet1";"print 3.6",#N/A,FALSE,"Sheet1";"print 4.6",#N/A,FALSE,"Sheet1";"print 5.6",#N/A,FALSE,"Sheet1";"print 6.6",#N/A,FALSE,"Sheet1"}</definedName>
    <definedName name="wrn.Print._.6." localSheetId="4" hidden="1">{"print 1.6",#N/A,FALSE,"Sheet1";"print 2.6",#N/A,FALSE,"Sheet1";"print 3.6",#N/A,FALSE,"Sheet1";"print 4.6",#N/A,FALSE,"Sheet1";"print 5.6",#N/A,FALSE,"Sheet1";"print 6.6",#N/A,FALSE,"Sheet1"}</definedName>
    <definedName name="wrn.Print._.6." hidden="1">{"print 1.6",#N/A,FALSE,"Sheet1";"print 2.6",#N/A,FALSE,"Sheet1";"print 3.6",#N/A,FALSE,"Sheet1";"print 4.6",#N/A,FALSE,"Sheet1";"print 5.6",#N/A,FALSE,"Sheet1";"print 6.6",#N/A,FALSE,"Sheet1"}</definedName>
    <definedName name="wrn.PRINT._.ALL." localSheetId="0" hidden="1">{#N/A,#N/A,FALSE,"Expense Detail ";#N/A,#N/A,FALSE,"Worksheet";#N/A,#N/A,FALSE,"Audit";#N/A,#N/A,FALSE,"Exclusions";#N/A,#N/A,FALSE,"Variance";#N/A,#N/A,FALSE,"Reconciliation"}</definedName>
    <definedName name="wrn.PRINT._.ALL." localSheetId="1" hidden="1">{#N/A,#N/A,FALSE,"Expense Detail ";#N/A,#N/A,FALSE,"Worksheet";#N/A,#N/A,FALSE,"Audit";#N/A,#N/A,FALSE,"Exclusions";#N/A,#N/A,FALSE,"Variance";#N/A,#N/A,FALSE,"Reconciliation"}</definedName>
    <definedName name="wrn.PRINT._.ALL." localSheetId="2" hidden="1">{#N/A,#N/A,FALSE,"Expense Detail ";#N/A,#N/A,FALSE,"Worksheet";#N/A,#N/A,FALSE,"Audit";#N/A,#N/A,FALSE,"Exclusions";#N/A,#N/A,FALSE,"Variance";#N/A,#N/A,FALSE,"Reconciliation"}</definedName>
    <definedName name="wrn.PRINT._.ALL." localSheetId="3" hidden="1">{#N/A,#N/A,FALSE,"Expense Detail ";#N/A,#N/A,FALSE,"Worksheet";#N/A,#N/A,FALSE,"Audit";#N/A,#N/A,FALSE,"Exclusions";#N/A,#N/A,FALSE,"Variance";#N/A,#N/A,FALSE,"Reconciliation"}</definedName>
    <definedName name="wrn.PRINT._.ALL." localSheetId="4" hidden="1">{#N/A,#N/A,FALSE,"Expense Detail ";#N/A,#N/A,FALSE,"Worksheet";#N/A,#N/A,FALSE,"Audit";#N/A,#N/A,FALSE,"Exclusions";#N/A,#N/A,FALSE,"Variance";#N/A,#N/A,FALSE,"Reconciliation"}</definedName>
    <definedName name="wrn.PRINT._.ALL." hidden="1">{#N/A,#N/A,FALSE,"Expense Detail ";#N/A,#N/A,FALSE,"Worksheet";#N/A,#N/A,FALSE,"Audit";#N/A,#N/A,FALSE,"Exclusions";#N/A,#N/A,FALSE,"Variance";#N/A,#N/A,FALSE,"Reconciliation"}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It." localSheetId="0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localSheetId="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localSheetId="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localSheetId="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localSheetId="4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raw._.data._.entry." localSheetId="0" hidden="1">{"inputs raw data",#N/A,TRUE,"INPUT"}</definedName>
    <definedName name="wrn.print._.raw._.data._.entry." localSheetId="1" hidden="1">{"inputs raw data",#N/A,TRUE,"INPUT"}</definedName>
    <definedName name="wrn.print._.raw._.data._.entry." localSheetId="2" hidden="1">{"inputs raw data",#N/A,TRUE,"INPUT"}</definedName>
    <definedName name="wrn.print._.raw._.data._.entry." localSheetId="3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uns." localSheetId="0" hidden="1">{"ratios",#N/A,FALSE,"Key Ratios";#N/A,#N/A,FALSE,"Annual Data";#N/A,#N/A,FALSE,"Balance Sheet"}</definedName>
    <definedName name="wrn.Print._.Runs." localSheetId="1" hidden="1">{"ratios",#N/A,FALSE,"Key Ratios";#N/A,#N/A,FALSE,"Annual Data";#N/A,#N/A,FALSE,"Balance Sheet"}</definedName>
    <definedName name="wrn.Print._.Runs." localSheetId="2" hidden="1">{"ratios",#N/A,FALSE,"Key Ratios";#N/A,#N/A,FALSE,"Annual Data";#N/A,#N/A,FALSE,"Balance Sheet"}</definedName>
    <definedName name="wrn.Print._.Runs." localSheetId="3" hidden="1">{"ratios",#N/A,FALSE,"Key Ratios";#N/A,#N/A,FALSE,"Annual Data";#N/A,#N/A,FALSE,"Balance Sheet"}</definedName>
    <definedName name="wrn.Print._.Runs." localSheetId="4" hidden="1">{"ratios",#N/A,FALSE,"Key Ratios";#N/A,#N/A,FALSE,"Annual Data";#N/A,#N/A,FALSE,"Balance Sheet"}</definedName>
    <definedName name="wrn.Print._.Runs." hidden="1">{"ratios",#N/A,FALSE,"Key Ratios";#N/A,#N/A,FALSE,"Annual Data";#N/A,#N/A,FALSE,"Balance Sheet"}</definedName>
    <definedName name="wrn.print._.summary._.sheets." localSheetId="0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localSheetId="2" hidden="1">{"summary1",#N/A,TRUE,"Comps";"summary2",#N/A,TRUE,"Comps";"summary3",#N/A,TRUE,"Comps"}</definedName>
    <definedName name="wrn.print._.summary._.sheets." localSheetId="3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{"Tab1",#N/A,FALSE,"Cover";"Tab2",#N/A,FALSE,"Sect 3.18";"Tab3",#N/A,FALSE,"Section 3.22 (b) ";"Tab4",#N/A,FALSE,"Section 3.29 (i) (ii) (iii)";"Tab5",#N/A,FALSE,"Section 3.29 (ii)";"Tab6",#N/A,FALSE,"Section 4.04 vi";"Tab8",#N/A,FALSE,"3.29."}</definedName>
    <definedName name="wrn.PrintAll." localSheetId="1" hidden="1">{"Tab1",#N/A,FALSE,"Cover";"Tab2",#N/A,FALSE,"Sect 3.18";"Tab3",#N/A,FALSE,"Section 3.22 (b) ";"Tab4",#N/A,FALSE,"Section 3.29 (i) (ii) (iii)";"Tab5",#N/A,FALSE,"Section 3.29 (ii)";"Tab6",#N/A,FALSE,"Section 4.04 vi";"Tab8",#N/A,FALSE,"3.29."}</definedName>
    <definedName name="wrn.PrintAll." localSheetId="2" hidden="1">{"Tab1",#N/A,FALSE,"Cover";"Tab2",#N/A,FALSE,"Sect 3.18";"Tab3",#N/A,FALSE,"Section 3.22 (b) ";"Tab4",#N/A,FALSE,"Section 3.29 (i) (ii) (iii)";"Tab5",#N/A,FALSE,"Section 3.29 (ii)";"Tab6",#N/A,FALSE,"Section 4.04 vi";"Tab8",#N/A,FALSE,"3.29."}</definedName>
    <definedName name="wrn.PrintAll." localSheetId="3" hidden="1">{"Tab1",#N/A,FALSE,"Cover";"Tab2",#N/A,FALSE,"Sect 3.18";"Tab3",#N/A,FALSE,"Section 3.22 (b) ";"Tab4",#N/A,FALSE,"Section 3.29 (i) (ii) (iii)";"Tab5",#N/A,FALSE,"Section 3.29 (ii)";"Tab6",#N/A,FALSE,"Section 4.04 vi";"Tab8",#N/A,FALSE,"3.29."}</definedName>
    <definedName name="wrn.PrintAll." localSheetId="4" hidden="1">{"Tab1",#N/A,FALSE,"Cover";"Tab2",#N/A,FALSE,"Sect 3.18";"Tab3",#N/A,FALSE,"Section 3.22 (b) ";"Tab4",#N/A,FALSE,"Section 3.29 (i) (ii) (iii)";"Tab5",#N/A,FALSE,"Section 3.29 (ii)";"Tab6",#N/A,FALSE,"Section 4.04 vi";"Tab8",#N/A,FALSE,"3.29."}</definedName>
    <definedName name="wrn.PrintAll." hidden="1">{"Tab1",#N/A,FALSE,"Cover";"Tab2",#N/A,FALSE,"Sect 3.18";"Tab3",#N/A,FALSE,"Section 3.22 (b) ";"Tab4",#N/A,FALSE,"Section 3.29 (i) (ii) (iii)";"Tab5",#N/A,FALSE,"Section 3.29 (ii)";"Tab6",#N/A,FALSE,"Section 4.04 vi";"Tab8",#N/A,FALSE,"3.29."}</definedName>
    <definedName name="wrn.Printout2." localSheetId="0" hidden="1">{"Linkages",#N/A,FALSE,"Linkages";"Busplan",#N/A,FALSE,"Linkages";"traffic",#N/A,FALSE,"Linkages";"Finassum",#N/A,FALSE,"Linkages"}</definedName>
    <definedName name="wrn.Printout2." localSheetId="1" hidden="1">{"Linkages",#N/A,FALSE,"Linkages";"Busplan",#N/A,FALSE,"Linkages";"traffic",#N/A,FALSE,"Linkages";"Finassum",#N/A,FALSE,"Linkages"}</definedName>
    <definedName name="wrn.Printout2." localSheetId="2" hidden="1">{"Linkages",#N/A,FALSE,"Linkages";"Busplan",#N/A,FALSE,"Linkages";"traffic",#N/A,FALSE,"Linkages";"Finassum",#N/A,FALSE,"Linkages"}</definedName>
    <definedName name="wrn.Printout2." localSheetId="3" hidden="1">{"Linkages",#N/A,FALSE,"Linkages";"Busplan",#N/A,FALSE,"Linkages";"traffic",#N/A,FALSE,"Linkages";"Finassum",#N/A,FALSE,"Linkages"}</definedName>
    <definedName name="wrn.Printout2." localSheetId="4" hidden="1">{"Linkages",#N/A,FALSE,"Linkages";"Busplan",#N/A,FALSE,"Linkages";"traffic",#N/A,FALSE,"Linkages";"Finassum",#N/A,FALSE,"Linkages"}</definedName>
    <definedName name="wrn.Printout2." hidden="1">{"Linkages",#N/A,FALSE,"Linkages";"Busplan",#N/A,FALSE,"Linkages";"traffic",#N/A,FALSE,"Linkages";"Finassum",#N/A,FALSE,"Linkages"}</definedName>
    <definedName name="wrn.Product_Assumptions." localSheetId="0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duct_Assumptions." localSheetId="1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duct_Assumptions." localSheetId="2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duct_Assumptions." localSheetId="3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duct_Assumptions." localSheetId="4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duct_Assumptions." hidden="1">{"One",#N/A,FALSE,"Product Assumptions";"Two",#N/A,FALSE,"Product Assumptions";"Three",#N/A,FALSE,"Product Assumptions";"Four",#N/A,FALSE,"Product Assumptions";"Five",#N/A,FALSE,"Product Assumptions";"Six",#N/A,FALSE,"Product Assumptions"}</definedName>
    <definedName name="wrn.Proforma._.Review." localSheetId="0" hidden="1">{#N/A,#N/A,FALSE,"Occ and Rate";#N/A,#N/A,FALSE,"PF Input";#N/A,#N/A,FALSE,"Proforma Five Yr";#N/A,#N/A,FALSE,"Hotcomps"}</definedName>
    <definedName name="wrn.Proforma._.Review." localSheetId="1" hidden="1">{#N/A,#N/A,FALSE,"Occ and Rate";#N/A,#N/A,FALSE,"PF Input";#N/A,#N/A,FALSE,"Proforma Five Yr";#N/A,#N/A,FALSE,"Hotcomps"}</definedName>
    <definedName name="wrn.Proforma._.Review." localSheetId="2" hidden="1">{#N/A,#N/A,FALSE,"Occ and Rate";#N/A,#N/A,FALSE,"PF Input";#N/A,#N/A,FALSE,"Proforma Five Yr";#N/A,#N/A,FALSE,"Hotcomps"}</definedName>
    <definedName name="wrn.Proforma._.Review." localSheetId="3" hidden="1">{#N/A,#N/A,FALSE,"Occ and Rate";#N/A,#N/A,FALSE,"PF Input";#N/A,#N/A,FALSE,"Proforma Five Yr";#N/A,#N/A,FALSE,"Hotcomps"}</definedName>
    <definedName name="wrn.Proforma._.Review." localSheetId="4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pertyInformation." localSheetId="0" hidden="1">{#N/A,#N/A,FALSE,"PropertyInfo"}</definedName>
    <definedName name="wrn.PropertyInformation." localSheetId="1" hidden="1">{#N/A,#N/A,FALSE,"PropertyInfo"}</definedName>
    <definedName name="wrn.PropertyInformation." localSheetId="2" hidden="1">{#N/A,#N/A,FALSE,"PropertyInfo"}</definedName>
    <definedName name="wrn.PropertyInformation." localSheetId="3" hidden="1">{#N/A,#N/A,FALSE,"PropertyInfo"}</definedName>
    <definedName name="wrn.PropertyInformation." localSheetId="4" hidden="1">{#N/A,#N/A,FALSE,"PropertyInfo"}</definedName>
    <definedName name="wrn.PropertyInformation." hidden="1">{#N/A,#N/A,FALSE,"PropertyInfo"}</definedName>
    <definedName name="wrn.Prototypes." localSheetId="0" hidden="1">{"One",#N/A,FALSE,"Prototypes";"Two",#N/A,FALSE,"Prototypes";"Three",#N/A,FALSE,"Prototypes";"Four",#N/A,FALSE,"Prototypes";"Five",#N/A,FALSE,"Prototypes"}</definedName>
    <definedName name="wrn.Prototypes." localSheetId="1" hidden="1">{"One",#N/A,FALSE,"Prototypes";"Two",#N/A,FALSE,"Prototypes";"Three",#N/A,FALSE,"Prototypes";"Four",#N/A,FALSE,"Prototypes";"Five",#N/A,FALSE,"Prototypes"}</definedName>
    <definedName name="wrn.Prototypes." localSheetId="2" hidden="1">{"One",#N/A,FALSE,"Prototypes";"Two",#N/A,FALSE,"Prototypes";"Three",#N/A,FALSE,"Prototypes";"Four",#N/A,FALSE,"Prototypes";"Five",#N/A,FALSE,"Prototypes"}</definedName>
    <definedName name="wrn.Prototypes." localSheetId="3" hidden="1">{"One",#N/A,FALSE,"Prototypes";"Two",#N/A,FALSE,"Prototypes";"Three",#N/A,FALSE,"Prototypes";"Four",#N/A,FALSE,"Prototypes";"Five",#N/A,FALSE,"Prototypes"}</definedName>
    <definedName name="wrn.Prototypes." localSheetId="4" hidden="1">{"One",#N/A,FALSE,"Prototypes";"Two",#N/A,FALSE,"Prototypes";"Three",#N/A,FALSE,"Prototypes";"Four",#N/A,FALSE,"Prototypes";"Five",#N/A,FALSE,"Prototypes"}</definedName>
    <definedName name="wrn.Prototypes." hidden="1">{"One",#N/A,FALSE,"Prototypes";"Two",#N/A,FALSE,"Prototypes";"Three",#N/A,FALSE,"Prototypes";"Four",#N/A,FALSE,"Prototypes";"Five",#N/A,FALSE,"Prototypes"}</definedName>
    <definedName name="wrn.qtrpvs." localSheetId="0" hidden="1">{#N/A,#N/A,FALSE,"CurQtr vsPriorQ"}</definedName>
    <definedName name="wrn.qtrpvs." localSheetId="1" hidden="1">{#N/A,#N/A,FALSE,"CurQtr vsPriorQ"}</definedName>
    <definedName name="wrn.qtrpvs." localSheetId="2" hidden="1">{#N/A,#N/A,FALSE,"CurQtr vsPriorQ"}</definedName>
    <definedName name="wrn.qtrpvs." localSheetId="3" hidden="1">{#N/A,#N/A,FALSE,"CurQtr vsPriorQ"}</definedName>
    <definedName name="wrn.qtrpvs." localSheetId="4" hidden="1">{#N/A,#N/A,FALSE,"CurQtr vsPriorQ"}</definedName>
    <definedName name="wrn.qtrpvs." hidden="1">{#N/A,#N/A,FALSE,"CurQtr vsPriorQ"}</definedName>
    <definedName name="wrn.qtrpyr." localSheetId="0" hidden="1">{"qtrpyr",#N/A,FALSE,"CurQTR vsPriorY"}</definedName>
    <definedName name="wrn.qtrpyr." localSheetId="1" hidden="1">{"qtrpyr",#N/A,FALSE,"CurQTR vsPriorY"}</definedName>
    <definedName name="wrn.qtrpyr." localSheetId="2" hidden="1">{"qtrpyr",#N/A,FALSE,"CurQTR vsPriorY"}</definedName>
    <definedName name="wrn.qtrpyr." localSheetId="3" hidden="1">{"qtrpyr",#N/A,FALSE,"CurQTR vsPriorY"}</definedName>
    <definedName name="wrn.qtrpyr." localSheetId="4" hidden="1">{"qtrpyr",#N/A,FALSE,"CurQTR vsPriorY"}</definedName>
    <definedName name="wrn.qtrpyr." hidden="1">{"qtrpyr",#N/A,FALSE,"CurQTR vsPriorY"}</definedName>
    <definedName name="wrn.Repayments." localSheetId="0" hidden="1">{"One",#N/A,FALSE,"Repayments";"Two",#N/A,FALSE,"Repayments"}</definedName>
    <definedName name="wrn.Repayments." localSheetId="1" hidden="1">{"One",#N/A,FALSE,"Repayments";"Two",#N/A,FALSE,"Repayments"}</definedName>
    <definedName name="wrn.Repayments." localSheetId="2" hidden="1">{"One",#N/A,FALSE,"Repayments";"Two",#N/A,FALSE,"Repayments"}</definedName>
    <definedName name="wrn.Repayments." localSheetId="3" hidden="1">{"One",#N/A,FALSE,"Repayments";"Two",#N/A,FALSE,"Repayments"}</definedName>
    <definedName name="wrn.Repayments." localSheetId="4" hidden="1">{"One",#N/A,FALSE,"Repayments";"Two",#N/A,FALSE,"Repayments"}</definedName>
    <definedName name="wrn.Repayments." hidden="1">{"One",#N/A,FALSE,"Repayments";"Two",#N/A,FALSE,"Repayments"}</definedName>
    <definedName name="wrn.report" localSheetId="0" hidden="1">{#N/A,#N/A,FALSE,"Project Summary";#N/A,#N/A,FALSE,"Parameter Summary";#N/A,#N/A,FALSE,"Budget Control Report";#N/A,#N/A,FALSE,"DETAIL.XLS"}</definedName>
    <definedName name="wrn.report" localSheetId="1" hidden="1">{#N/A,#N/A,FALSE,"Project Summary";#N/A,#N/A,FALSE,"Parameter Summary";#N/A,#N/A,FALSE,"Budget Control Report";#N/A,#N/A,FALSE,"DETAIL.XLS"}</definedName>
    <definedName name="wrn.report" localSheetId="2" hidden="1">{#N/A,#N/A,FALSE,"Project Summary";#N/A,#N/A,FALSE,"Parameter Summary";#N/A,#N/A,FALSE,"Budget Control Report";#N/A,#N/A,FALSE,"DETAIL.XLS"}</definedName>
    <definedName name="wrn.report" localSheetId="3" hidden="1">{#N/A,#N/A,FALSE,"Project Summary";#N/A,#N/A,FALSE,"Parameter Summary";#N/A,#N/A,FALSE,"Budget Control Report";#N/A,#N/A,FALSE,"DETAIL.XLS"}</definedName>
    <definedName name="wrn.report" localSheetId="4" hidden="1">{#N/A,#N/A,FALSE,"Project Summary";#N/A,#N/A,FALSE,"Parameter Summary";#N/A,#N/A,FALSE,"Budget Control Report";#N/A,#N/A,FALSE,"DETAIL.XLS"}</definedName>
    <definedName name="wrn.report" hidden="1">{#N/A,#N/A,FALSE,"Project Summary";#N/A,#N/A,FALSE,"Parameter Summary";#N/A,#N/A,FALSE,"Budget Control Report";#N/A,#N/A,FALSE,"DETAIL.XLS"}</definedName>
    <definedName name="wrn.REPORT." localSheetId="0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wrn.REPORT." localSheetId="1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wrn.REPORT." localSheetId="2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wrn.REPORT." localSheetId="3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wrn.REPORT." localSheetId="4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wrn.REPORT.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wrn.Report._.Tables." localSheetId="0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1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3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4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1." localSheetId="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s." localSheetId="0" hidden="1">{#N/A,#N/A,FALSE,"Project Summary";#N/A,#N/A,FALSE,"Parameter Summary";#N/A,#N/A,FALSE,"Budget Control Report";#N/A,#N/A,FALSE,"DETAIL.XLS"}</definedName>
    <definedName name="wrn.reports." localSheetId="1" hidden="1">{#N/A,#N/A,FALSE,"Project Summary";#N/A,#N/A,FALSE,"Parameter Summary";#N/A,#N/A,FALSE,"Budget Control Report";#N/A,#N/A,FALSE,"DETAIL.XLS"}</definedName>
    <definedName name="wrn.reports." localSheetId="2" hidden="1">{#N/A,#N/A,FALSE,"Project Summary";#N/A,#N/A,FALSE,"Parameter Summary";#N/A,#N/A,FALSE,"Budget Control Report";#N/A,#N/A,FALSE,"DETAIL.XLS"}</definedName>
    <definedName name="wrn.reports." localSheetId="3" hidden="1">{#N/A,#N/A,FALSE,"Project Summary";#N/A,#N/A,FALSE,"Parameter Summary";#N/A,#N/A,FALSE,"Budget Control Report";#N/A,#N/A,FALSE,"DETAIL.XLS"}</definedName>
    <definedName name="wrn.reports." localSheetId="4" hidden="1">{#N/A,#N/A,FALSE,"Project Summary";#N/A,#N/A,FALSE,"Parameter Summary";#N/A,#N/A,FALSE,"Budget Control Report";#N/A,#N/A,FALSE,"DETAIL.XLS"}</definedName>
    <definedName name="wrn.reports." hidden="1">{#N/A,#N/A,FALSE,"Project Summary";#N/A,#N/A,FALSE,"Parameter Summary";#N/A,#N/A,FALSE,"Budget Control Report";#N/A,#N/A,FALSE,"DETAIL.XLS"}</definedName>
    <definedName name="wrn.Roll_Out." localSheetId="0" hidden="1">{"One",#N/A,FALSE,"Roll-out";"Two",#N/A,FALSE,"Roll-out";"Three",#N/A,FALSE,"Roll-out";"Four",#N/A,FALSE,"Roll-out";"Five",#N/A,FALSE,"Roll-out"}</definedName>
    <definedName name="wrn.Roll_Out." localSheetId="1" hidden="1">{"One",#N/A,FALSE,"Roll-out";"Two",#N/A,FALSE,"Roll-out";"Three",#N/A,FALSE,"Roll-out";"Four",#N/A,FALSE,"Roll-out";"Five",#N/A,FALSE,"Roll-out"}</definedName>
    <definedName name="wrn.Roll_Out." localSheetId="2" hidden="1">{"One",#N/A,FALSE,"Roll-out";"Two",#N/A,FALSE,"Roll-out";"Three",#N/A,FALSE,"Roll-out";"Four",#N/A,FALSE,"Roll-out";"Five",#N/A,FALSE,"Roll-out"}</definedName>
    <definedName name="wrn.Roll_Out." localSheetId="3" hidden="1">{"One",#N/A,FALSE,"Roll-out";"Two",#N/A,FALSE,"Roll-out";"Three",#N/A,FALSE,"Roll-out";"Four",#N/A,FALSE,"Roll-out";"Five",#N/A,FALSE,"Roll-out"}</definedName>
    <definedName name="wrn.Roll_Out." localSheetId="4" hidden="1">{"One",#N/A,FALSE,"Roll-out";"Two",#N/A,FALSE,"Roll-out";"Three",#N/A,FALSE,"Roll-out";"Four",#N/A,FALSE,"Roll-out";"Five",#N/A,FALSE,"Roll-out"}</definedName>
    <definedName name="wrn.Roll_Out." hidden="1">{"One",#N/A,FALSE,"Roll-out";"Two",#N/A,FALSE,"Roll-out";"Three",#N/A,FALSE,"Roll-out";"Four",#N/A,FALSE,"Roll-out";"Five",#N/A,FALSE,"Roll-out"}</definedName>
    <definedName name="wrn.roll." localSheetId="0" hidden="1">{"bobsum",#N/A,FALSE,"BobSummary";"Month",#N/A,FALSE,"Mnthly Roll";"fullprior",#N/A,FALSE,"Full Yr v Prior";"FULLPLN",#N/A,FALSE,"Full Yr vs Plan"}</definedName>
    <definedName name="wrn.roll." localSheetId="1" hidden="1">{"bobsum",#N/A,FALSE,"BobSummary";"Month",#N/A,FALSE,"Mnthly Roll";"fullprior",#N/A,FALSE,"Full Yr v Prior";"FULLPLN",#N/A,FALSE,"Full Yr vs Plan"}</definedName>
    <definedName name="wrn.roll." localSheetId="2" hidden="1">{"bobsum",#N/A,FALSE,"BobSummary";"Month",#N/A,FALSE,"Mnthly Roll";"fullprior",#N/A,FALSE,"Full Yr v Prior";"FULLPLN",#N/A,FALSE,"Full Yr vs Plan"}</definedName>
    <definedName name="wrn.roll." localSheetId="3" hidden="1">{"bobsum",#N/A,FALSE,"BobSummary";"Month",#N/A,FALSE,"Mnthly Roll";"fullprior",#N/A,FALSE,"Full Yr v Prior";"FULLPLN",#N/A,FALSE,"Full Yr vs Plan"}</definedName>
    <definedName name="wrn.roll." localSheetId="4" hidden="1">{"bobsum",#N/A,FALSE,"BobSummary";"Month",#N/A,FALSE,"Mnthly Roll";"fullprior",#N/A,FALSE,"Full Yr v Prior";"FULLPLN",#N/A,FALSE,"Full Yr vs Plan"}</definedName>
    <definedName name="wrn.roll." hidden="1">{"bobsum",#N/A,FALSE,"BobSummary";"Month",#N/A,FALSE,"Mnthly Roll";"fullprior",#N/A,FALSE,"Full Yr v Prior";"FULLPLN",#N/A,FALSE,"Full Yr vs Plan"}</definedName>
    <definedName name="wrn.scall." localSheetId="0" hidden="1">{"scmonth",#N/A,FALSE,"Super";"scroll",#N/A,FALSE,"Super";"scprof",#N/A,FALSE,"Super"}</definedName>
    <definedName name="wrn.scall." localSheetId="1" hidden="1">{"scmonth",#N/A,FALSE,"Super";"scroll",#N/A,FALSE,"Super";"scprof",#N/A,FALSE,"Super"}</definedName>
    <definedName name="wrn.scall." localSheetId="2" hidden="1">{"scmonth",#N/A,FALSE,"Super";"scroll",#N/A,FALSE,"Super";"scprof",#N/A,FALSE,"Super"}</definedName>
    <definedName name="wrn.scall." localSheetId="3" hidden="1">{"scmonth",#N/A,FALSE,"Super";"scroll",#N/A,FALSE,"Super";"scprof",#N/A,FALSE,"Super"}</definedName>
    <definedName name="wrn.scall." localSheetId="4" hidden="1">{"scmonth",#N/A,FALSE,"Super";"scroll",#N/A,FALSE,"Super";"scprof",#N/A,FALSE,"Super"}</definedName>
    <definedName name="wrn.scall." hidden="1">{"scmonth",#N/A,FALSE,"Super";"scroll",#N/A,FALSE,"Super";"scprof",#N/A,FALSE,"Super"}</definedName>
    <definedName name="wrn.SCHEDULE" localSheetId="0" hidden="1">{"SCHEDULE",#N/A,FALSE,"Fin_sched"}</definedName>
    <definedName name="wrn.SCHEDULE" localSheetId="1" hidden="1">{"SCHEDULE",#N/A,FALSE,"Fin_sched"}</definedName>
    <definedName name="wrn.SCHEDULE" localSheetId="2" hidden="1">{"SCHEDULE",#N/A,FALSE,"Fin_sched"}</definedName>
    <definedName name="wrn.SCHEDULE" localSheetId="3" hidden="1">{"SCHEDULE",#N/A,FALSE,"Fin_sched"}</definedName>
    <definedName name="wrn.SCHEDULE" localSheetId="4" hidden="1">{"SCHEDULE",#N/A,FALSE,"Fin_sched"}</definedName>
    <definedName name="wrn.SCHEDULE" hidden="1">{"SCHEDULE",#N/A,FALSE,"Fin_sched"}</definedName>
    <definedName name="wrn.SCHEDULE." localSheetId="0" hidden="1">{"SCHEDULE",#N/A,FALSE,"Fin_sched"}</definedName>
    <definedName name="wrn.SCHEDULE." localSheetId="1" hidden="1">{"SCHEDULE",#N/A,FALSE,"Fin_sched"}</definedName>
    <definedName name="wrn.SCHEDULE." localSheetId="2" hidden="1">{"SCHEDULE",#N/A,FALSE,"Fin_sched"}</definedName>
    <definedName name="wrn.SCHEDULE." localSheetId="3" hidden="1">{"SCHEDULE",#N/A,FALSE,"Fin_sched"}</definedName>
    <definedName name="wrn.SCHEDULE." localSheetId="4" hidden="1">{"SCHEDULE",#N/A,FALSE,"Fin_sched"}</definedName>
    <definedName name="wrn.SCHEDULE." hidden="1">{"SCHEDULE",#N/A,FALSE,"Fin_sched"}</definedName>
    <definedName name="wrn.SCHEDULES." localSheetId="0" hidden="1">{#N/A,#N/A,FALSE,"232787321";#N/A,#N/A,FALSE,"232787338";#N/A,#N/A,FALSE,"232787346";#N/A,#N/A,FALSE,"232787354";#N/A,#N/A,FALSE,"232787362";#N/A,#N/A,FALSE,"232787965";#N/A,#N/A,FALSE,"232787981";#N/A,#N/A,FALSE,"232787998";#N/A,#N/A,FALSE,"232788009";#N/A,#N/A,FALSE,"232787973";#N/A,#N/A,FALSE,"232788592";#N/A,#N/A,FALSE,"232788603"}</definedName>
    <definedName name="wrn.SCHEDULES." localSheetId="1" hidden="1">{#N/A,#N/A,FALSE,"232787321";#N/A,#N/A,FALSE,"232787338";#N/A,#N/A,FALSE,"232787346";#N/A,#N/A,FALSE,"232787354";#N/A,#N/A,FALSE,"232787362";#N/A,#N/A,FALSE,"232787965";#N/A,#N/A,FALSE,"232787981";#N/A,#N/A,FALSE,"232787998";#N/A,#N/A,FALSE,"232788009";#N/A,#N/A,FALSE,"232787973";#N/A,#N/A,FALSE,"232788592";#N/A,#N/A,FALSE,"232788603"}</definedName>
    <definedName name="wrn.SCHEDULES." localSheetId="2" hidden="1">{#N/A,#N/A,FALSE,"232787321";#N/A,#N/A,FALSE,"232787338";#N/A,#N/A,FALSE,"232787346";#N/A,#N/A,FALSE,"232787354";#N/A,#N/A,FALSE,"232787362";#N/A,#N/A,FALSE,"232787965";#N/A,#N/A,FALSE,"232787981";#N/A,#N/A,FALSE,"232787998";#N/A,#N/A,FALSE,"232788009";#N/A,#N/A,FALSE,"232787973";#N/A,#N/A,FALSE,"232788592";#N/A,#N/A,FALSE,"232788603"}</definedName>
    <definedName name="wrn.SCHEDULES." localSheetId="3" hidden="1">{#N/A,#N/A,FALSE,"232787321";#N/A,#N/A,FALSE,"232787338";#N/A,#N/A,FALSE,"232787346";#N/A,#N/A,FALSE,"232787354";#N/A,#N/A,FALSE,"232787362";#N/A,#N/A,FALSE,"232787965";#N/A,#N/A,FALSE,"232787981";#N/A,#N/A,FALSE,"232787998";#N/A,#N/A,FALSE,"232788009";#N/A,#N/A,FALSE,"232787973";#N/A,#N/A,FALSE,"232788592";#N/A,#N/A,FALSE,"232788603"}</definedName>
    <definedName name="wrn.SCHEDULES." localSheetId="4" hidden="1">{#N/A,#N/A,FALSE,"232787321";#N/A,#N/A,FALSE,"232787338";#N/A,#N/A,FALSE,"232787346";#N/A,#N/A,FALSE,"232787354";#N/A,#N/A,FALSE,"232787362";#N/A,#N/A,FALSE,"232787965";#N/A,#N/A,FALSE,"232787981";#N/A,#N/A,FALSE,"232787998";#N/A,#N/A,FALSE,"232788009";#N/A,#N/A,FALSE,"232787973";#N/A,#N/A,FALSE,"232788592";#N/A,#N/A,FALSE,"232788603"}</definedName>
    <definedName name="wrn.SCHEDULES." hidden="1">{#N/A,#N/A,FALSE,"232787321";#N/A,#N/A,FALSE,"232787338";#N/A,#N/A,FALSE,"232787346";#N/A,#N/A,FALSE,"232787354";#N/A,#N/A,FALSE,"232787362";#N/A,#N/A,FALSE,"232787965";#N/A,#N/A,FALSE,"232787981";#N/A,#N/A,FALSE,"232787998";#N/A,#N/A,FALSE,"232788009";#N/A,#N/A,FALSE,"232787973";#N/A,#N/A,FALSE,"232788592";#N/A,#N/A,FALSE,"232788603"}</definedName>
    <definedName name="wrn.scmonth." localSheetId="0" hidden="1">{"scmonth",#N/A,FALSE,"Super"}</definedName>
    <definedName name="wrn.scmonth." localSheetId="1" hidden="1">{"scmonth",#N/A,FALSE,"Super"}</definedName>
    <definedName name="wrn.scmonth." localSheetId="2" hidden="1">{"scmonth",#N/A,FALSE,"Super"}</definedName>
    <definedName name="wrn.scmonth." localSheetId="3" hidden="1">{"scmonth",#N/A,FALSE,"Super"}</definedName>
    <definedName name="wrn.scmonth." localSheetId="4" hidden="1">{"scmonth",#N/A,FALSE,"Super"}</definedName>
    <definedName name="wrn.scmonth." hidden="1">{"scmonth",#N/A,FALSE,"Super"}</definedName>
    <definedName name="wrn.scprof." localSheetId="0" hidden="1">{"scprof",#N/A,FALSE,"Super"}</definedName>
    <definedName name="wrn.scprof." localSheetId="1" hidden="1">{"scprof",#N/A,FALSE,"Super"}</definedName>
    <definedName name="wrn.scprof." localSheetId="2" hidden="1">{"scprof",#N/A,FALSE,"Super"}</definedName>
    <definedName name="wrn.scprof." localSheetId="3" hidden="1">{"scprof",#N/A,FALSE,"Super"}</definedName>
    <definedName name="wrn.scprof." localSheetId="4" hidden="1">{"scprof",#N/A,FALSE,"Super"}</definedName>
    <definedName name="wrn.scprof." hidden="1">{"scprof",#N/A,FALSE,"Super"}</definedName>
    <definedName name="wrn.scrol." localSheetId="0" hidden="1">{"scroll",#N/A,FALSE,"Super"}</definedName>
    <definedName name="wrn.scrol." localSheetId="1" hidden="1">{"scroll",#N/A,FALSE,"Super"}</definedName>
    <definedName name="wrn.scrol." localSheetId="2" hidden="1">{"scroll",#N/A,FALSE,"Super"}</definedName>
    <definedName name="wrn.scrol." localSheetId="3" hidden="1">{"scroll",#N/A,FALSE,"Super"}</definedName>
    <definedName name="wrn.scrol." localSheetId="4" hidden="1">{"scroll",#N/A,FALSE,"Super"}</definedName>
    <definedName name="wrn.scrol." hidden="1">{"scroll",#N/A,FALSE,"Super"}</definedName>
    <definedName name="wrn.Side._.by._.Side." localSheetId="0" hidden="1">{"Side 99",#N/A,FALSE,"S&amp;U Side by Side"}</definedName>
    <definedName name="wrn.Side._.by._.Side." localSheetId="1" hidden="1">{"Side 99",#N/A,FALSE,"S&amp;U Side by Side"}</definedName>
    <definedName name="wrn.Side._.by._.Side." localSheetId="2" hidden="1">{"Side 99",#N/A,FALSE,"S&amp;U Side by Side"}</definedName>
    <definedName name="wrn.Side._.by._.Side." localSheetId="3" hidden="1">{"Side 99",#N/A,FALSE,"S&amp;U Side by Side"}</definedName>
    <definedName name="wrn.Side._.by._.Side." localSheetId="4" hidden="1">{"Side 99",#N/A,FALSE,"S&amp;U Side by Side"}</definedName>
    <definedName name="wrn.Side._.by._.Side." hidden="1">{"Side 99",#N/A,FALSE,"S&amp;U Side by Side"}</definedName>
    <definedName name="wrn.Stadium._.PCD." localSheetId="0" hidden="1">{#N/A,#N/A,TRUE,"Ericsson Stadium PCD ";#N/A,#N/A,TRUE,"Ericsson Stadium IOR"}</definedName>
    <definedName name="wrn.Stadium._.PCD." localSheetId="1" hidden="1">{#N/A,#N/A,TRUE,"Ericsson Stadium PCD ";#N/A,#N/A,TRUE,"Ericsson Stadium IOR"}</definedName>
    <definedName name="wrn.Stadium._.PCD." localSheetId="2" hidden="1">{#N/A,#N/A,TRUE,"Ericsson Stadium PCD ";#N/A,#N/A,TRUE,"Ericsson Stadium IOR"}</definedName>
    <definedName name="wrn.Stadium._.PCD." localSheetId="3" hidden="1">{#N/A,#N/A,TRUE,"Ericsson Stadium PCD ";#N/A,#N/A,TRUE,"Ericsson Stadium IOR"}</definedName>
    <definedName name="wrn.Stadium._.PCD." localSheetId="4" hidden="1">{#N/A,#N/A,TRUE,"Ericsson Stadium PCD ";#N/A,#N/A,TRUE,"Ericsson Stadium IOR"}</definedName>
    <definedName name="wrn.Stadium._.PCD." hidden="1">{#N/A,#N/A,TRUE,"Ericsson Stadium PCD ";#N/A,#N/A,TRUE,"Ericsson Stadium IOR"}</definedName>
    <definedName name="wrn.STAND_ALONE_BOTH." localSheetId="0" hidden="1">{"FCB_ALL",#N/A,FALSE,"FCB";"GREY_ALL",#N/A,FALSE,"GREY"}</definedName>
    <definedName name="wrn.STAND_ALONE_BOTH." localSheetId="1" hidden="1">{"FCB_ALL",#N/A,FALSE,"FCB";"GREY_ALL",#N/A,FALSE,"GREY"}</definedName>
    <definedName name="wrn.STAND_ALONE_BOTH." localSheetId="2" hidden="1">{"FCB_ALL",#N/A,FALSE,"FCB";"GREY_ALL",#N/A,FALSE,"GREY"}</definedName>
    <definedName name="wrn.STAND_ALONE_BOTH." localSheetId="3" hidden="1">{"FCB_ALL",#N/A,FALSE,"FCB";"GREY_ALL",#N/A,FALSE,"GREY"}</definedName>
    <definedName name="wrn.STAND_ALONE_BOTH." localSheetId="4" hidden="1">{"FCB_ALL",#N/A,FALSE,"FCB";"GREY_ALL",#N/A,FALSE,"GREY"}</definedName>
    <definedName name="wrn.STAND_ALONE_BOTH." hidden="1">{"FCB_ALL",#N/A,FALSE,"FCB";"GREY_ALL",#N/A,FALSE,"GREY"}</definedName>
    <definedName name="wrn.Sterling_House." localSheetId="0" hidden="1">{"One",#N/A,FALSE,"SterlingHouse";"Two",#N/A,FALSE,"SterlingHouse";"Three",#N/A,FALSE,"SterlingHouse";"Four",#N/A,FALSE,"SterlingHouse";"Five",#N/A,FALSE,"SterlingHouse"}</definedName>
    <definedName name="wrn.Sterling_House." localSheetId="1" hidden="1">{"One",#N/A,FALSE,"SterlingHouse";"Two",#N/A,FALSE,"SterlingHouse";"Three",#N/A,FALSE,"SterlingHouse";"Four",#N/A,FALSE,"SterlingHouse";"Five",#N/A,FALSE,"SterlingHouse"}</definedName>
    <definedName name="wrn.Sterling_House." localSheetId="2" hidden="1">{"One",#N/A,FALSE,"SterlingHouse";"Two",#N/A,FALSE,"SterlingHouse";"Three",#N/A,FALSE,"SterlingHouse";"Four",#N/A,FALSE,"SterlingHouse";"Five",#N/A,FALSE,"SterlingHouse"}</definedName>
    <definedName name="wrn.Sterling_House." localSheetId="3" hidden="1">{"One",#N/A,FALSE,"SterlingHouse";"Two",#N/A,FALSE,"SterlingHouse";"Three",#N/A,FALSE,"SterlingHouse";"Four",#N/A,FALSE,"SterlingHouse";"Five",#N/A,FALSE,"SterlingHouse"}</definedName>
    <definedName name="wrn.Sterling_House." localSheetId="4" hidden="1">{"One",#N/A,FALSE,"SterlingHouse";"Two",#N/A,FALSE,"SterlingHouse";"Three",#N/A,FALSE,"SterlingHouse";"Four",#N/A,FALSE,"SterlingHouse";"Five",#N/A,FALSE,"SterlingHouse"}</definedName>
    <definedName name="wrn.Sterling_House." hidden="1">{"One",#N/A,FALSE,"SterlingHouse";"Two",#N/A,FALSE,"SterlingHouse";"Three",#N/A,FALSE,"SterlingHouse";"Four",#N/A,FALSE,"SterlingHouse";"Five",#N/A,FALSE,"SterlingHouse"}</definedName>
    <definedName name="wrn.Sterling._.House." localSheetId="0" hidden="1">{"One",#N/A,FALSE,"SterlingHouse";"Two",#N/A,FALSE,"SterlingHouse";"Three",#N/A,FALSE,"SterlingHouse";"Four",#N/A,FALSE,"SterlingHouse";"Five",#N/A,FALSE,"SterlingHouse"}</definedName>
    <definedName name="wrn.Sterling._.House." localSheetId="1" hidden="1">{"One",#N/A,FALSE,"SterlingHouse";"Two",#N/A,FALSE,"SterlingHouse";"Three",#N/A,FALSE,"SterlingHouse";"Four",#N/A,FALSE,"SterlingHouse";"Five",#N/A,FALSE,"SterlingHouse"}</definedName>
    <definedName name="wrn.Sterling._.House." localSheetId="2" hidden="1">{"One",#N/A,FALSE,"SterlingHouse";"Two",#N/A,FALSE,"SterlingHouse";"Three",#N/A,FALSE,"SterlingHouse";"Four",#N/A,FALSE,"SterlingHouse";"Five",#N/A,FALSE,"SterlingHouse"}</definedName>
    <definedName name="wrn.Sterling._.House." localSheetId="3" hidden="1">{"One",#N/A,FALSE,"SterlingHouse";"Two",#N/A,FALSE,"SterlingHouse";"Three",#N/A,FALSE,"SterlingHouse";"Four",#N/A,FALSE,"SterlingHouse";"Five",#N/A,FALSE,"SterlingHouse"}</definedName>
    <definedName name="wrn.Sterling._.House." localSheetId="4" hidden="1">{"One",#N/A,FALSE,"SterlingHouse";"Two",#N/A,FALSE,"SterlingHouse";"Three",#N/A,FALSE,"SterlingHouse";"Four",#N/A,FALSE,"SterlingHouse";"Five",#N/A,FALSE,"SterlingHouse"}</definedName>
    <definedName name="wrn.Sterling._.House." hidden="1">{"One",#N/A,FALSE,"SterlingHouse";"Two",#N/A,FALSE,"SterlingHouse";"Three",#N/A,FALSE,"SterlingHouse";"Four",#N/A,FALSE,"SterlingHouse";"Five",#N/A,FALSE,"SterlingHouse"}</definedName>
    <definedName name="wrn.Structural._.Frame." localSheetId="0" hidden="1">{"structural",#N/A,FALSE,"DETAIL.XLS"}</definedName>
    <definedName name="wrn.Structural._.Frame." localSheetId="1" hidden="1">{"structural",#N/A,FALSE,"DETAIL.XLS"}</definedName>
    <definedName name="wrn.Structural._.Frame." localSheetId="2" hidden="1">{"structural",#N/A,FALSE,"DETAIL.XLS"}</definedName>
    <definedName name="wrn.Structural._.Frame." localSheetId="3" hidden="1">{"structural",#N/A,FALSE,"DETAIL.XLS"}</definedName>
    <definedName name="wrn.Structural._.Frame." localSheetId="4" hidden="1">{"structural",#N/A,FALSE,"DETAIL.XLS"}</definedName>
    <definedName name="wrn.Structural._.Frame." hidden="1">{"structural",#N/A,FALSE,"DETAIL.XLS"}</definedName>
    <definedName name="wrn.SUM._.ONLY." localSheetId="0" hidden="1">{"SUMMARY",#N/A,FALSE,"BIDSUM"}</definedName>
    <definedName name="wrn.SUM._.ONLY." localSheetId="1" hidden="1">{"SUMMARY",#N/A,FALSE,"BIDSUM"}</definedName>
    <definedName name="wrn.SUM._.ONLY." localSheetId="2" hidden="1">{"SUMMARY",#N/A,FALSE,"BIDSUM"}</definedName>
    <definedName name="wrn.SUM._.ONLY." localSheetId="3" hidden="1">{"SUMMARY",#N/A,FALSE,"BIDSUM"}</definedName>
    <definedName name="wrn.SUM._.ONLY." localSheetId="4" hidden="1">{"SUMMARY",#N/A,FALSE,"BIDSUM"}</definedName>
    <definedName name="wrn.SUM._.ONLY." hidden="1">{"SUMMARY",#N/A,FALSE,"BIDSUM"}</definedName>
    <definedName name="wrn.SUM._.WITH._.GC." localSheetId="0" hidden="1">{"SUMMARY",#N/A,FALSE,"BIDSUM";"SUMALTS",#N/A,FALSE,"BIDSUM";#N/A,#N/A,FALSE,"GCOND"}</definedName>
    <definedName name="wrn.SUM._.WITH._.GC." localSheetId="1" hidden="1">{"SUMMARY",#N/A,FALSE,"BIDSUM";"SUMALTS",#N/A,FALSE,"BIDSUM";#N/A,#N/A,FALSE,"GCOND"}</definedName>
    <definedName name="wrn.SUM._.WITH._.GC." localSheetId="2" hidden="1">{"SUMMARY",#N/A,FALSE,"BIDSUM";"SUMALTS",#N/A,FALSE,"BIDSUM";#N/A,#N/A,FALSE,"GCOND"}</definedName>
    <definedName name="wrn.SUM._.WITH._.GC." localSheetId="3" hidden="1">{"SUMMARY",#N/A,FALSE,"BIDSUM";"SUMALTS",#N/A,FALSE,"BIDSUM";#N/A,#N/A,FALSE,"GCOND"}</definedName>
    <definedName name="wrn.SUM._.WITH._.GC." localSheetId="4" hidden="1">{"SUMMARY",#N/A,FALSE,"BIDSUM";"SUMALTS",#N/A,FALSE,"BIDSUM";#N/A,#N/A,FALSE,"GCOND"}</definedName>
    <definedName name="wrn.SUM._.WITH._.GC." hidden="1">{"SUMMARY",#N/A,FALSE,"BIDSUM";"SUMALTS",#N/A,FALSE,"BIDSUM";#N/A,#N/A,FALSE,"GCOND"}</definedName>
    <definedName name="wrn.SUMM.BUD." localSheetId="0" hidden="1">{#N/A,#N/A,FALSE,"96BUDGET";#N/A,#N/A,FALSE,"96BUDGET"}</definedName>
    <definedName name="wrn.SUMM.BUD." localSheetId="1" hidden="1">{#N/A,#N/A,FALSE,"96BUDGET";#N/A,#N/A,FALSE,"96BUDGET"}</definedName>
    <definedName name="wrn.SUMM.BUD." localSheetId="2" hidden="1">{#N/A,#N/A,FALSE,"96BUDGET";#N/A,#N/A,FALSE,"96BUDGET"}</definedName>
    <definedName name="wrn.SUMM.BUD." localSheetId="3" hidden="1">{#N/A,#N/A,FALSE,"96BUDGET";#N/A,#N/A,FALSE,"96BUDGET"}</definedName>
    <definedName name="wrn.SUMM.BUD." localSheetId="4" hidden="1">{#N/A,#N/A,FALSE,"96BUDGET";#N/A,#N/A,FALSE,"96BUDGET"}</definedName>
    <definedName name="wrn.SUMM.BUD." hidden="1">{#N/A,#N/A,FALSE,"96BUDGET";#N/A,#N/A,FALSE,"96BUDGET"}</definedName>
    <definedName name="wrn.Summary." localSheetId="0" hidden="1">{#N/A,#N/A,FALSE,"Summary"}</definedName>
    <definedName name="wrn.Summary." localSheetId="1" hidden="1">{#N/A,#N/A,FALSE,"Summary"}</definedName>
    <definedName name="wrn.Summary." localSheetId="2" hidden="1">{#N/A,#N/A,FALSE,"Summary"}</definedName>
    <definedName name="wrn.Summary." localSheetId="3" hidden="1">{#N/A,#N/A,FALSE,"Summary"}</definedName>
    <definedName name="wrn.Summary." localSheetId="4" hidden="1">{#N/A,#N/A,FALSE,"Summary"}</definedName>
    <definedName name="wrn.Summary." hidden="1">{#N/A,#N/A,FALSE,"Summary"}</definedName>
    <definedName name="wrn.surveillance." localSheetId="0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1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2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3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nant._.Pkg." localSheetId="0" hidden="1">{#N/A,#N/A,TRUE,"page0";#N/A,#N/A,TRUE,"ConstrSumm-Ten";#N/A,#N/A,TRUE,"LeaseRent";#N/A,#N/A,TRUE,"Constr-Ten"}</definedName>
    <definedName name="wrn.Tenant._.Pkg." localSheetId="1" hidden="1">{#N/A,#N/A,TRUE,"page0";#N/A,#N/A,TRUE,"ConstrSumm-Ten";#N/A,#N/A,TRUE,"LeaseRent";#N/A,#N/A,TRUE,"Constr-Ten"}</definedName>
    <definedName name="wrn.Tenant._.Pkg." localSheetId="2" hidden="1">{#N/A,#N/A,TRUE,"page0";#N/A,#N/A,TRUE,"ConstrSumm-Ten";#N/A,#N/A,TRUE,"LeaseRent";#N/A,#N/A,TRUE,"Constr-Ten"}</definedName>
    <definedName name="wrn.Tenant._.Pkg." localSheetId="3" hidden="1">{#N/A,#N/A,TRUE,"page0";#N/A,#N/A,TRUE,"ConstrSumm-Ten";#N/A,#N/A,TRUE,"LeaseRent";#N/A,#N/A,TRUE,"Constr-Ten"}</definedName>
    <definedName name="wrn.Tenant._.Pkg." localSheetId="4" hidden="1">{#N/A,#N/A,TRUE,"page0";#N/A,#N/A,TRUE,"ConstrSumm-Ten";#N/A,#N/A,TRUE,"LeaseRent";#N/A,#N/A,TRUE,"Constr-Ten"}</definedName>
    <definedName name="wrn.Tenant._.Pkg." hidden="1">{#N/A,#N/A,TRUE,"page0";#N/A,#N/A,TRUE,"ConstrSumm-Ten";#N/A,#N/A,TRUE,"LeaseRent";#N/A,#N/A,TRUE,"Constr-Ten"}</definedName>
    <definedName name="wrn.test." localSheetId="0" hidden="1">{"ADR Analysis",#N/A,FALSE,"Comp.&amp; Market Penet.";"Penetration Analysis",#N/A,FALSE,"Comp.&amp; Market Penet."}</definedName>
    <definedName name="wrn.test." localSheetId="1" hidden="1">{"ADR Analysis",#N/A,FALSE,"Comp.&amp; Market Penet.";"Penetration Analysis",#N/A,FALSE,"Comp.&amp; Market Penet."}</definedName>
    <definedName name="wrn.test." localSheetId="2" hidden="1">{"ADR Analysis",#N/A,FALSE,"Comp.&amp; Market Penet.";"Penetration Analysis",#N/A,FALSE,"Comp.&amp; Market Penet."}</definedName>
    <definedName name="wrn.test." localSheetId="3" hidden="1">{"ADR Analysis",#N/A,FALSE,"Comp.&amp; Market Penet.";"Penetration Analysis",#N/A,FALSE,"Comp.&amp; Market Penet."}</definedName>
    <definedName name="wrn.test." localSheetId="4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ycon._.Model." localSheetId="0" hidden="1">{"rtn",#N/A,FALSE,"RTN";"tables",#N/A,FALSE,"RTN";"cf",#N/A,FALSE,"CF";"stats",#N/A,FALSE,"Stats";"prop",#N/A,FALSE,"Prop"}</definedName>
    <definedName name="wrn.Tycon._.Model." localSheetId="1" hidden="1">{"rtn",#N/A,FALSE,"RTN";"tables",#N/A,FALSE,"RTN";"cf",#N/A,FALSE,"CF";"stats",#N/A,FALSE,"Stats";"prop",#N/A,FALSE,"Prop"}</definedName>
    <definedName name="wrn.Tycon._.Model." localSheetId="2" hidden="1">{"rtn",#N/A,FALSE,"RTN";"tables",#N/A,FALSE,"RTN";"cf",#N/A,FALSE,"CF";"stats",#N/A,FALSE,"Stats";"prop",#N/A,FALSE,"Prop"}</definedName>
    <definedName name="wrn.Tycon._.Model." localSheetId="3" hidden="1">{"rtn",#N/A,FALSE,"RTN";"tables",#N/A,FALSE,"RTN";"cf",#N/A,FALSE,"CF";"stats",#N/A,FALSE,"Stats";"prop",#N/A,FALSE,"Prop"}</definedName>
    <definedName name="wrn.Tycon._.Model." localSheetId="4" hidden="1">{"rtn",#N/A,FALSE,"RTN";"tables",#N/A,FALSE,"RTN";"cf",#N/A,FALSE,"CF";"stats",#N/A,FALSE,"Stats";"prop",#N/A,FALSE,"Prop"}</definedName>
    <definedName name="wrn.Tycon._.Model." hidden="1">{"rtn",#N/A,FALSE,"RTN";"tables",#N/A,FALSE,"RTN";"cf",#N/A,FALSE,"CF";"stats",#N/A,FALSE,"Stats";"prop",#N/A,FALSE,"Prop"}</definedName>
    <definedName name="wrn.Variance." localSheetId="0" hidden="1">{#N/A,#N/A,FALSE,"CCC Variance";#N/A,#N/A,FALSE,"CCC Notes"}</definedName>
    <definedName name="wrn.Variance." localSheetId="1" hidden="1">{#N/A,#N/A,FALSE,"CCC Variance";#N/A,#N/A,FALSE,"CCC Notes"}</definedName>
    <definedName name="wrn.Variance." localSheetId="2" hidden="1">{#N/A,#N/A,FALSE,"CCC Variance";#N/A,#N/A,FALSE,"CCC Notes"}</definedName>
    <definedName name="wrn.Variance." localSheetId="3" hidden="1">{#N/A,#N/A,FALSE,"CCC Variance";#N/A,#N/A,FALSE,"CCC Notes"}</definedName>
    <definedName name="wrn.Variance." localSheetId="4" hidden="1">{#N/A,#N/A,FALSE,"CCC Variance";#N/A,#N/A,FALSE,"CCC Notes"}</definedName>
    <definedName name="wrn.Variance." hidden="1">{#N/A,#N/A,FALSE,"CCC Variance";#N/A,#N/A,FALSE,"CCC Notes"}</definedName>
    <definedName name="wrn.Wovenhearts." localSheetId="0" hidden="1">{"One",#N/A,FALSE,"Wovenhearts";"Two",#N/A,FALSE,"Wovenhearts";"Three",#N/A,FALSE,"Wovenhearts";"Four",#N/A,FALSE,"Wovenhearts";"Five",#N/A,FALSE,"Wovenhearts"}</definedName>
    <definedName name="wrn.Wovenhearts." localSheetId="1" hidden="1">{"One",#N/A,FALSE,"Wovenhearts";"Two",#N/A,FALSE,"Wovenhearts";"Three",#N/A,FALSE,"Wovenhearts";"Four",#N/A,FALSE,"Wovenhearts";"Five",#N/A,FALSE,"Wovenhearts"}</definedName>
    <definedName name="wrn.Wovenhearts." localSheetId="2" hidden="1">{"One",#N/A,FALSE,"Wovenhearts";"Two",#N/A,FALSE,"Wovenhearts";"Three",#N/A,FALSE,"Wovenhearts";"Four",#N/A,FALSE,"Wovenhearts";"Five",#N/A,FALSE,"Wovenhearts"}</definedName>
    <definedName name="wrn.Wovenhearts." localSheetId="3" hidden="1">{"One",#N/A,FALSE,"Wovenhearts";"Two",#N/A,FALSE,"Wovenhearts";"Three",#N/A,FALSE,"Wovenhearts";"Four",#N/A,FALSE,"Wovenhearts";"Five",#N/A,FALSE,"Wovenhearts"}</definedName>
    <definedName name="wrn.Wovenhearts." localSheetId="4" hidden="1">{"One",#N/A,FALSE,"Wovenhearts";"Two",#N/A,FALSE,"Wovenhearts";"Three",#N/A,FALSE,"Wovenhearts";"Four",#N/A,FALSE,"Wovenhearts";"Five",#N/A,FALSE,"Wovenhearts"}</definedName>
    <definedName name="wrn.Wovenhearts." hidden="1">{"One",#N/A,FALSE,"Wovenhearts";"Two",#N/A,FALSE,"Wovenhearts";"Three",#N/A,FALSE,"Wovenhearts";"Four",#N/A,FALSE,"Wovenhearts";"Five",#N/A,FALSE,"Wovenhearts"}</definedName>
    <definedName name="wrn.Wynwood." localSheetId="0" hidden="1">{"One",#N/A,FALSE,"Wynwood";"Two",#N/A,FALSE,"Wynwood";"Three",#N/A,FALSE,"Wynwood";"Four",#N/A,FALSE,"Wynwood";"Five",#N/A,FALSE,"Wynwood"}</definedName>
    <definedName name="wrn.Wynwood." localSheetId="1" hidden="1">{"One",#N/A,FALSE,"Wynwood";"Two",#N/A,FALSE,"Wynwood";"Three",#N/A,FALSE,"Wynwood";"Four",#N/A,FALSE,"Wynwood";"Five",#N/A,FALSE,"Wynwood"}</definedName>
    <definedName name="wrn.Wynwood." localSheetId="2" hidden="1">{"One",#N/A,FALSE,"Wynwood";"Two",#N/A,FALSE,"Wynwood";"Three",#N/A,FALSE,"Wynwood";"Four",#N/A,FALSE,"Wynwood";"Five",#N/A,FALSE,"Wynwood"}</definedName>
    <definedName name="wrn.Wynwood." localSheetId="3" hidden="1">{"One",#N/A,FALSE,"Wynwood";"Two",#N/A,FALSE,"Wynwood";"Three",#N/A,FALSE,"Wynwood";"Four",#N/A,FALSE,"Wynwood";"Five",#N/A,FALSE,"Wynwood"}</definedName>
    <definedName name="wrn.Wynwood." localSheetId="4" hidden="1">{"One",#N/A,FALSE,"Wynwood";"Two",#N/A,FALSE,"Wynwood";"Three",#N/A,FALSE,"Wynwood";"Four",#N/A,FALSE,"Wynwood";"Five",#N/A,FALSE,"Wynwood"}</definedName>
    <definedName name="wrn.Wynwood." hidden="1">{"One",#N/A,FALSE,"Wynwood";"Two",#N/A,FALSE,"Wynwood";"Three",#N/A,FALSE,"Wynwood";"Four",#N/A,FALSE,"Wynwood";"Five",#N/A,FALSE,"Wynwood"}</definedName>
    <definedName name="wrn.Yearly." localSheetId="0" hidden="1">{"One",#N/A,FALSE,"Yearly"}</definedName>
    <definedName name="wrn.Yearly." localSheetId="1" hidden="1">{"One",#N/A,FALSE,"Yearly"}</definedName>
    <definedName name="wrn.Yearly." localSheetId="2" hidden="1">{"One",#N/A,FALSE,"Yearly"}</definedName>
    <definedName name="wrn.Yearly." localSheetId="3" hidden="1">{"One",#N/A,FALSE,"Yearly"}</definedName>
    <definedName name="wrn.Yearly." localSheetId="4" hidden="1">{"One",#N/A,FALSE,"Yearly"}</definedName>
    <definedName name="wrn.Yearly." hidden="1">{"One",#N/A,FALSE,"Yearly"}</definedName>
    <definedName name="wrn.ｱﾛｰ." localSheetId="0" hidden="1">{"Actual",#N/A,FALSE,"(価格)";"Market",#N/A,FALSE,"(価格)";"Plan",#N/A,FALSE,"(価格)"}</definedName>
    <definedName name="wrn.ｱﾛｰ." localSheetId="1" hidden="1">{"Actual",#N/A,FALSE,"(価格)";"Market",#N/A,FALSE,"(価格)";"Plan",#N/A,FALSE,"(価格)"}</definedName>
    <definedName name="wrn.ｱﾛｰ." localSheetId="2" hidden="1">{"Actual",#N/A,FALSE,"(価格)";"Market",#N/A,FALSE,"(価格)";"Plan",#N/A,FALSE,"(価格)"}</definedName>
    <definedName name="wrn.ｱﾛｰ." localSheetId="3" hidden="1">{"Actual",#N/A,FALSE,"(価格)";"Market",#N/A,FALSE,"(価格)";"Plan",#N/A,FALSE,"(価格)"}</definedName>
    <definedName name="wrn.ｱﾛｰ." localSheetId="4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localSheetId="1" hidden="1">{"ｹﾝﾄ（M)",#N/A,FALSE,"収支・日割";"ｹﾝﾄ（RD)",#N/A,FALSE,"収支・日割";"ｹﾝﾄ（PMC)",#N/A,FALSE,"収支・日割"}</definedName>
    <definedName name="wrn.ｹﾝﾄ." localSheetId="2" hidden="1">{"ｹﾝﾄ（M)",#N/A,FALSE,"収支・日割";"ｹﾝﾄ（RD)",#N/A,FALSE,"収支・日割";"ｹﾝﾄ（PMC)",#N/A,FALSE,"収支・日割"}</definedName>
    <definedName name="wrn.ｹﾝﾄ." localSheetId="3" hidden="1">{"ｹﾝﾄ（M)",#N/A,FALSE,"収支・日割";"ｹﾝﾄ（RD)",#N/A,FALSE,"収支・日割";"ｹﾝﾄ（PMC)",#N/A,FALSE,"収支・日割"}</definedName>
    <definedName name="wrn.ｹﾝﾄ." localSheetId="4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一括印刷." localSheetId="0" hidden="1">{"DCF",#N/A,TRUE,"DCF";#N/A,#N/A,TRUE,"DOME_予測";"ドーム_設定一覧",#N/A,TRUE,"DOME_設定";"ドーム_明細データ",#N/A,TRUE,"DOME_設定";#N/A,#N/A,TRUE,"Hotel_予測";"ホテル_設定一覧",#N/A,TRUE,"Hotel_設定";"ホテル_明細データ",#N/A,TRUE,"Hotel_設定";#N/A,#N/A,TRUE,"Mall_予測";"モール_設定一覧",#N/A,TRUE,"Mall_設定";"モール_明細データ",#N/A,TRUE,"Mall_設定"}</definedName>
    <definedName name="wrn.一括印刷." localSheetId="1" hidden="1">{"DCF",#N/A,TRUE,"DCF";#N/A,#N/A,TRUE,"DOME_予測";"ドーム_設定一覧",#N/A,TRUE,"DOME_設定";"ドーム_明細データ",#N/A,TRUE,"DOME_設定";#N/A,#N/A,TRUE,"Hotel_予測";"ホテル_設定一覧",#N/A,TRUE,"Hotel_設定";"ホテル_明細データ",#N/A,TRUE,"Hotel_設定";#N/A,#N/A,TRUE,"Mall_予測";"モール_設定一覧",#N/A,TRUE,"Mall_設定";"モール_明細データ",#N/A,TRUE,"Mall_設定"}</definedName>
    <definedName name="wrn.一括印刷." localSheetId="2" hidden="1">{"DCF",#N/A,TRUE,"DCF";#N/A,#N/A,TRUE,"DOME_予測";"ドーム_設定一覧",#N/A,TRUE,"DOME_設定";"ドーム_明細データ",#N/A,TRUE,"DOME_設定";#N/A,#N/A,TRUE,"Hotel_予測";"ホテル_設定一覧",#N/A,TRUE,"Hotel_設定";"ホテル_明細データ",#N/A,TRUE,"Hotel_設定";#N/A,#N/A,TRUE,"Mall_予測";"モール_設定一覧",#N/A,TRUE,"Mall_設定";"モール_明細データ",#N/A,TRUE,"Mall_設定"}</definedName>
    <definedName name="wrn.一括印刷." localSheetId="3" hidden="1">{"DCF",#N/A,TRUE,"DCF";#N/A,#N/A,TRUE,"DOME_予測";"ドーム_設定一覧",#N/A,TRUE,"DOME_設定";"ドーム_明細データ",#N/A,TRUE,"DOME_設定";#N/A,#N/A,TRUE,"Hotel_予測";"ホテル_設定一覧",#N/A,TRUE,"Hotel_設定";"ホテル_明細データ",#N/A,TRUE,"Hotel_設定";#N/A,#N/A,TRUE,"Mall_予測";"モール_設定一覧",#N/A,TRUE,"Mall_設定";"モール_明細データ",#N/A,TRUE,"Mall_設定"}</definedName>
    <definedName name="wrn.一括印刷." localSheetId="4" hidden="1">{"DCF",#N/A,TRUE,"DCF";#N/A,#N/A,TRUE,"DOME_予測";"ドーム_設定一覧",#N/A,TRUE,"DOME_設定";"ドーム_明細データ",#N/A,TRUE,"DOME_設定";#N/A,#N/A,TRUE,"Hotel_予測";"ホテル_設定一覧",#N/A,TRUE,"Hotel_設定";"ホテル_明細データ",#N/A,TRUE,"Hotel_設定";#N/A,#N/A,TRUE,"Mall_予測";"モール_設定一覧",#N/A,TRUE,"Mall_設定";"モール_明細データ",#N/A,TRUE,"Mall_設定"}</definedName>
    <definedName name="wrn.一括印刷." hidden="1">{"DCF",#N/A,TRUE,"DCF";#N/A,#N/A,TRUE,"DOME_予測";"ドーム_設定一覧",#N/A,TRUE,"DOME_設定";"ドーム_明細データ",#N/A,TRUE,"DOME_設定";#N/A,#N/A,TRUE,"Hotel_予測";"ホテル_設定一覧",#N/A,TRUE,"Hotel_設定";"ホテル_明細データ",#N/A,TRUE,"Hotel_設定";#N/A,#N/A,TRUE,"Mall_予測";"モール_設定一覧",#N/A,TRUE,"Mall_設定";"モール_明細データ",#N/A,TRUE,"Mall_設定"}</definedName>
    <definedName name="wrn.全部印刷." localSheetId="0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wrn.全部印刷." localSheetId="1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wrn.全部印刷." localSheetId="2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wrn.全部印刷." localSheetId="3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wrn.全部印刷." localSheetId="4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wrn.全部印刷.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wrn.重説." localSheetId="0" hidden="1">{#N/A,#N/A,FALSE,"１";#N/A,#N/A,FALSE,"２";#N/A,#N/A,FALSE,"３";#N/A,#N/A,FALSE,"４"}</definedName>
    <definedName name="wrn.重説." localSheetId="1" hidden="1">{#N/A,#N/A,FALSE,"１";#N/A,#N/A,FALSE,"２";#N/A,#N/A,FALSE,"３";#N/A,#N/A,FALSE,"４"}</definedName>
    <definedName name="wrn.重説." localSheetId="2" hidden="1">{#N/A,#N/A,FALSE,"１";#N/A,#N/A,FALSE,"２";#N/A,#N/A,FALSE,"３";#N/A,#N/A,FALSE,"４"}</definedName>
    <definedName name="wrn.重説." localSheetId="3" hidden="1">{#N/A,#N/A,FALSE,"１";#N/A,#N/A,FALSE,"２";#N/A,#N/A,FALSE,"３";#N/A,#N/A,FALSE,"４"}</definedName>
    <definedName name="wrn.重説." localSheetId="4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t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t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t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t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t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t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lg" localSheetId="0" hidden="1">{"schedule1",#N/A,FALSE,"Sheet1";"schedule2",#N/A,FALSE,"Sheet1";"schedule3",#N/A,FALSE,"Sheet1";"schedule4",#N/A,FALSE,"Sheet1";"schedule5",#N/A,FALSE,"Sheet1";"schedule6",#N/A,FALSE,"Sheet1"}</definedName>
    <definedName name="xlg" localSheetId="1" hidden="1">{"schedule1",#N/A,FALSE,"Sheet1";"schedule2",#N/A,FALSE,"Sheet1";"schedule3",#N/A,FALSE,"Sheet1";"schedule4",#N/A,FALSE,"Sheet1";"schedule5",#N/A,FALSE,"Sheet1";"schedule6",#N/A,FALSE,"Sheet1"}</definedName>
    <definedName name="xlg" localSheetId="2" hidden="1">{"schedule1",#N/A,FALSE,"Sheet1";"schedule2",#N/A,FALSE,"Sheet1";"schedule3",#N/A,FALSE,"Sheet1";"schedule4",#N/A,FALSE,"Sheet1";"schedule5",#N/A,FALSE,"Sheet1";"schedule6",#N/A,FALSE,"Sheet1"}</definedName>
    <definedName name="xlg" localSheetId="3" hidden="1">{"schedule1",#N/A,FALSE,"Sheet1";"schedule2",#N/A,FALSE,"Sheet1";"schedule3",#N/A,FALSE,"Sheet1";"schedule4",#N/A,FALSE,"Sheet1";"schedule5",#N/A,FALSE,"Sheet1";"schedule6",#N/A,FALSE,"Sheet1"}</definedName>
    <definedName name="xlg" localSheetId="4" hidden="1">{"schedule1",#N/A,FALSE,"Sheet1";"schedule2",#N/A,FALSE,"Sheet1";"schedule3",#N/A,FALSE,"Sheet1";"schedule4",#N/A,FALSE,"Sheet1";"schedule5",#N/A,FALSE,"Sheet1";"schedule6",#N/A,FALSE,"Sheet1"}</definedName>
    <definedName name="xlg" hidden="1">{"schedule1",#N/A,FALSE,"Sheet1";"schedule2",#N/A,FALSE,"Sheet1";"schedule3",#N/A,FALSE,"Sheet1";"schedule4",#N/A,FALSE,"Sheet1";"schedule5",#N/A,FALSE,"Sheet1";"schedule6",#N/A,FALSE,"Sheet1"}</definedName>
    <definedName name="xlg1" localSheetId="0" hidden="1">{"Year 1",#N/A,FALSE,"Budget";"Year 2",#N/A,FALSE,"Budget";"Year 3",#N/A,FALSE,"Budget";"Year 4",#N/A,FALSE,"Budget"}</definedName>
    <definedName name="xlg1" localSheetId="1" hidden="1">{"Year 1",#N/A,FALSE,"Budget";"Year 2",#N/A,FALSE,"Budget";"Year 3",#N/A,FALSE,"Budget";"Year 4",#N/A,FALSE,"Budget"}</definedName>
    <definedName name="xlg1" localSheetId="2" hidden="1">{"Year 1",#N/A,FALSE,"Budget";"Year 2",#N/A,FALSE,"Budget";"Year 3",#N/A,FALSE,"Budget";"Year 4",#N/A,FALSE,"Budget"}</definedName>
    <definedName name="xlg1" localSheetId="3" hidden="1">{"Year 1",#N/A,FALSE,"Budget";"Year 2",#N/A,FALSE,"Budget";"Year 3",#N/A,FALSE,"Budget";"Year 4",#N/A,FALSE,"Budget"}</definedName>
    <definedName name="xlg1" localSheetId="4" hidden="1">{"Year 1",#N/A,FALSE,"Budget";"Year 2",#N/A,FALSE,"Budget";"Year 3",#N/A,FALSE,"Budget";"Year 4",#N/A,FALSE,"Budget"}</definedName>
    <definedName name="xlg1" hidden="1">{"Year 1",#N/A,FALSE,"Budget";"Year 2",#N/A,FALSE,"Budget";"Year 3",#N/A,FALSE,"Budget";"Year 4",#N/A,FALSE,"Budget"}</definedName>
    <definedName name="Xypro">#REF!</definedName>
    <definedName name="year_built">#REF!</definedName>
    <definedName name="year_renov">#REF!</definedName>
    <definedName name="YGJ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GJ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GJ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GJ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GJ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G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zed" localSheetId="0" hidden="1">{"CA Summary",#N/A,FALSE,"COMMON AREA EXPENSE SUMMARY";"CA Mainten",#N/A,FALSE,"COMMON AREA MAINTENANCE"}</definedName>
    <definedName name="zed" localSheetId="1" hidden="1">{"CA Summary",#N/A,FALSE,"COMMON AREA EXPENSE SUMMARY";"CA Mainten",#N/A,FALSE,"COMMON AREA MAINTENANCE"}</definedName>
    <definedName name="zed" localSheetId="2" hidden="1">{"CA Summary",#N/A,FALSE,"COMMON AREA EXPENSE SUMMARY";"CA Mainten",#N/A,FALSE,"COMMON AREA MAINTENANCE"}</definedName>
    <definedName name="zed" localSheetId="3" hidden="1">{"CA Summary",#N/A,FALSE,"COMMON AREA EXPENSE SUMMARY";"CA Mainten",#N/A,FALSE,"COMMON AREA MAINTENANCE"}</definedName>
    <definedName name="zed" localSheetId="4" hidden="1">{"CA Summary",#N/A,FALSE,"COMMON AREA EXPENSE SUMMARY";"CA Mainten",#N/A,FALSE,"COMMON AREA MAINTENANCE"}</definedName>
    <definedName name="zed" hidden="1">{"CA Summary",#N/A,FALSE,"COMMON AREA EXPENSE SUMMARY";"CA Mainten",#N/A,FALSE,"COMMON AREA MAINTENANCE"}</definedName>
    <definedName name="zedd" localSheetId="0" hidden="1">{#N/A,#N/A,FALSE,"OPERATING BUDGET 99";#N/A,#N/A,FALSE,"RECOVERY99"}</definedName>
    <definedName name="zedd" localSheetId="1" hidden="1">{#N/A,#N/A,FALSE,"OPERATING BUDGET 99";#N/A,#N/A,FALSE,"RECOVERY99"}</definedName>
    <definedName name="zedd" localSheetId="2" hidden="1">{#N/A,#N/A,FALSE,"OPERATING BUDGET 99";#N/A,#N/A,FALSE,"RECOVERY99"}</definedName>
    <definedName name="zedd" localSheetId="3" hidden="1">{#N/A,#N/A,FALSE,"OPERATING BUDGET 99";#N/A,#N/A,FALSE,"RECOVERY99"}</definedName>
    <definedName name="zedd" localSheetId="4" hidden="1">{#N/A,#N/A,FALSE,"OPERATING BUDGET 99";#N/A,#N/A,FALSE,"RECOVERY99"}</definedName>
    <definedName name="zedd" hidden="1">{#N/A,#N/A,FALSE,"OPERATING BUDGET 99";#N/A,#N/A,FALSE,"RECOVERY99"}</definedName>
    <definedName name="ZEDDDDDDD" localSheetId="0" hidden="1">{"CA Summary",#N/A,FALSE,"COMMON AREA EXPENSE SUMMARY";"CA Mainten",#N/A,FALSE,"COMMON AREA MAINTENANCE"}</definedName>
    <definedName name="ZEDDDDDDD" localSheetId="1" hidden="1">{"CA Summary",#N/A,FALSE,"COMMON AREA EXPENSE SUMMARY";"CA Mainten",#N/A,FALSE,"COMMON AREA MAINTENANCE"}</definedName>
    <definedName name="ZEDDDDDDD" localSheetId="2" hidden="1">{"CA Summary",#N/A,FALSE,"COMMON AREA EXPENSE SUMMARY";"CA Mainten",#N/A,FALSE,"COMMON AREA MAINTENANCE"}</definedName>
    <definedName name="ZEDDDDDDD" localSheetId="3" hidden="1">{"CA Summary",#N/A,FALSE,"COMMON AREA EXPENSE SUMMARY";"CA Mainten",#N/A,FALSE,"COMMON AREA MAINTENANCE"}</definedName>
    <definedName name="ZEDDDDDDD" localSheetId="4" hidden="1">{"CA Summary",#N/A,FALSE,"COMMON AREA EXPENSE SUMMARY";"CA Mainten",#N/A,FALSE,"COMMON AREA MAINTENANCE"}</definedName>
    <definedName name="ZEDDDDDDD" hidden="1">{"CA Summary",#N/A,FALSE,"COMMON AREA EXPENSE SUMMARY";"CA Mainten",#N/A,FALSE,"COMMON AREA MAINTENANCE"}</definedName>
    <definedName name="zip">#REF!</definedName>
    <definedName name="ZM_ALL">#REF!</definedName>
    <definedName name="ZM_NRML">#REF!</definedName>
    <definedName name="ZM_RESTORE">#REF!</definedName>
    <definedName name="ZM_SCRN">#REF!</definedName>
    <definedName name="ZM_TABLE">#REF!</definedName>
    <definedName name="ZOOM_RTN">#REF!</definedName>
    <definedName name="ZOOM_TEST">#REF!</definedName>
    <definedName name="ZS" localSheetId="0" hidden="1">{#N/A,#N/A,FALSE,"OPERATING BUDGET 99";#N/A,#N/A,FALSE,"RECOVERY99"}</definedName>
    <definedName name="ZS" localSheetId="1" hidden="1">{#N/A,#N/A,FALSE,"OPERATING BUDGET 99";#N/A,#N/A,FALSE,"RECOVERY99"}</definedName>
    <definedName name="ZS" localSheetId="2" hidden="1">{#N/A,#N/A,FALSE,"OPERATING BUDGET 99";#N/A,#N/A,FALSE,"RECOVERY99"}</definedName>
    <definedName name="ZS" localSheetId="3" hidden="1">{#N/A,#N/A,FALSE,"OPERATING BUDGET 99";#N/A,#N/A,FALSE,"RECOVERY99"}</definedName>
    <definedName name="ZS" localSheetId="4" hidden="1">{#N/A,#N/A,FALSE,"OPERATING BUDGET 99";#N/A,#N/A,FALSE,"RECOVERY99"}</definedName>
    <definedName name="ZS" hidden="1">{#N/A,#N/A,FALSE,"OPERATING BUDGET 99";#N/A,#N/A,FALSE,"RECOVERY99"}</definedName>
    <definedName name="いいい" localSheetId="0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いいい" localSheetId="1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いいい" localSheetId="2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いいい" localSheetId="3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いいい" localSheetId="4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  <definedName name="いいい" hidden="1">{"まとめ",#N/A,TRUE,"まとめ";"SPEJ①",#N/A,TRUE,"【APV】SPEJ";"SPEJ②",#N/A,TRUE,"【APV】SPEJ";"SPTVJ①",#N/A,TRUE,"【APV】SPTVJ";"SPTVJ②",#N/A,TRUE,"【APV】SPTVJ";"ANIMAX①",#N/A,TRUE,"【APV】ANIMAX";"ANIMAX②",#N/A,TRUE,"【APV】ANIMAX";"AXN",#N/A,TRUE,"【APV】AXN";"類似企業",#N/A,TRUE,"類似企業Dat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5" l="1"/>
  <c r="D60" i="5" s="1"/>
  <c r="M59" i="5"/>
  <c r="I55" i="5"/>
  <c r="I54" i="5"/>
  <c r="M60" i="5" s="1"/>
  <c r="M51" i="5"/>
  <c r="I51" i="5"/>
  <c r="L44" i="5"/>
  <c r="M43" i="5"/>
  <c r="M44" i="5" s="1"/>
  <c r="K43" i="5"/>
  <c r="K44" i="5" s="1"/>
  <c r="J43" i="5"/>
  <c r="J44" i="5" s="1"/>
  <c r="J42" i="5"/>
  <c r="E37" i="5"/>
  <c r="J47" i="5" s="1"/>
  <c r="E36" i="5"/>
  <c r="E38" i="5" s="1"/>
  <c r="D24" i="5"/>
  <c r="D26" i="5" s="1"/>
  <c r="E15" i="5"/>
  <c r="D15" i="5"/>
  <c r="D16" i="5" s="1"/>
  <c r="E13" i="5"/>
  <c r="F13" i="5" s="1"/>
  <c r="G13" i="5" s="1"/>
  <c r="H13" i="5" s="1"/>
  <c r="I13" i="5" s="1"/>
  <c r="J13" i="5" s="1"/>
  <c r="K13" i="5" s="1"/>
  <c r="L13" i="5" s="1"/>
  <c r="M13" i="5" s="1"/>
  <c r="E12" i="5"/>
  <c r="F12" i="5" s="1"/>
  <c r="D10" i="5"/>
  <c r="E9" i="5"/>
  <c r="E10" i="5" s="1"/>
  <c r="E16" i="5" s="1"/>
  <c r="M6" i="5"/>
  <c r="L6" i="5"/>
  <c r="K6" i="5"/>
  <c r="J6" i="5"/>
  <c r="I6" i="5"/>
  <c r="H6" i="5"/>
  <c r="G6" i="5"/>
  <c r="F6" i="5"/>
  <c r="E6" i="5"/>
  <c r="R60" i="4"/>
  <c r="N60" i="4"/>
  <c r="M60" i="4"/>
  <c r="J60" i="4"/>
  <c r="F60" i="4"/>
  <c r="I60" i="4" s="1"/>
  <c r="E60" i="4"/>
  <c r="B60" i="4"/>
  <c r="I59" i="4"/>
  <c r="E59" i="4"/>
  <c r="I58" i="4"/>
  <c r="H58" i="4"/>
  <c r="E58" i="4"/>
  <c r="E57" i="4"/>
  <c r="I56" i="4"/>
  <c r="H56" i="4"/>
  <c r="E56" i="4"/>
  <c r="E50" i="4"/>
  <c r="E49" i="4"/>
  <c r="H48" i="4"/>
  <c r="E48" i="4"/>
  <c r="I46" i="4"/>
  <c r="H46" i="4"/>
  <c r="E46" i="4"/>
  <c r="I45" i="4"/>
  <c r="H45" i="4"/>
  <c r="E45" i="4"/>
  <c r="I44" i="4"/>
  <c r="E44" i="4"/>
  <c r="E42" i="4"/>
  <c r="R37" i="4"/>
  <c r="N37" i="4"/>
  <c r="J37" i="4"/>
  <c r="F37" i="4"/>
  <c r="I37" i="4" s="1"/>
  <c r="E37" i="4"/>
  <c r="B37" i="4"/>
  <c r="O36" i="4"/>
  <c r="M36" i="4"/>
  <c r="K36" i="4"/>
  <c r="I36" i="4"/>
  <c r="H36" i="4"/>
  <c r="G36" i="4"/>
  <c r="E36" i="4"/>
  <c r="E35" i="4"/>
  <c r="A35" i="4"/>
  <c r="S34" i="4"/>
  <c r="O34" i="4"/>
  <c r="K34" i="4"/>
  <c r="G34" i="4"/>
  <c r="E34" i="4"/>
  <c r="D34" i="4"/>
  <c r="C34" i="4"/>
  <c r="E33" i="4"/>
  <c r="A33" i="4"/>
  <c r="I32" i="4"/>
  <c r="H32" i="4"/>
  <c r="E32" i="4"/>
  <c r="C32" i="4"/>
  <c r="A32" i="4"/>
  <c r="E31" i="4"/>
  <c r="A31" i="4"/>
  <c r="S30" i="4"/>
  <c r="K30" i="4"/>
  <c r="E30" i="4"/>
  <c r="D30" i="4"/>
  <c r="C30" i="4"/>
  <c r="M29" i="4"/>
  <c r="E29" i="4"/>
  <c r="A29" i="4"/>
  <c r="I28" i="4"/>
  <c r="E28" i="4"/>
  <c r="R24" i="4"/>
  <c r="N24" i="4"/>
  <c r="J24" i="4"/>
  <c r="I24" i="4"/>
  <c r="H24" i="4"/>
  <c r="F24" i="4"/>
  <c r="C36" i="4"/>
  <c r="A24" i="4"/>
  <c r="I22" i="4"/>
  <c r="H22" i="4"/>
  <c r="E22" i="4"/>
  <c r="R20" i="4"/>
  <c r="S32" i="4" s="1"/>
  <c r="N20" i="4"/>
  <c r="M20" i="4"/>
  <c r="J20" i="4"/>
  <c r="K32" i="4" s="1"/>
  <c r="F20" i="4"/>
  <c r="G32" i="4" s="1"/>
  <c r="E20" i="4"/>
  <c r="D20" i="4"/>
  <c r="A20" i="4"/>
  <c r="B19" i="4"/>
  <c r="R18" i="4"/>
  <c r="N18" i="4"/>
  <c r="J18" i="4"/>
  <c r="F18" i="4"/>
  <c r="H18" i="4" s="1"/>
  <c r="D18" i="4"/>
  <c r="A18" i="4"/>
  <c r="A30" i="4" s="1"/>
  <c r="F11" i="4"/>
  <c r="B11" i="4"/>
  <c r="J10" i="4"/>
  <c r="B10" i="4"/>
  <c r="R9" i="4"/>
  <c r="N9" i="4"/>
  <c r="J9" i="4"/>
  <c r="F9" i="4"/>
  <c r="B9" i="4"/>
  <c r="J7" i="4"/>
  <c r="F7" i="4"/>
  <c r="F10" i="4" s="1"/>
  <c r="B73" i="3"/>
  <c r="C70" i="3"/>
  <c r="D61" i="3"/>
  <c r="E61" i="3" s="1"/>
  <c r="F61" i="3" s="1"/>
  <c r="C61" i="3"/>
  <c r="C59" i="3"/>
  <c r="D59" i="3" s="1"/>
  <c r="E59" i="3" s="1"/>
  <c r="F59" i="3" s="1"/>
  <c r="C58" i="3"/>
  <c r="D58" i="3" s="1"/>
  <c r="E58" i="3" s="1"/>
  <c r="F58" i="3" s="1"/>
  <c r="C56" i="3"/>
  <c r="D56" i="3" s="1"/>
  <c r="E56" i="3" s="1"/>
  <c r="F56" i="3" s="1"/>
  <c r="C54" i="3"/>
  <c r="D54" i="3" s="1"/>
  <c r="E54" i="3" s="1"/>
  <c r="F54" i="3" s="1"/>
  <c r="D38" i="3"/>
  <c r="C37" i="3"/>
  <c r="D37" i="3" s="1"/>
  <c r="E37" i="3" s="1"/>
  <c r="F37" i="3" s="1"/>
  <c r="C36" i="3"/>
  <c r="D36" i="3" s="1"/>
  <c r="E36" i="3" s="1"/>
  <c r="F36" i="3" s="1"/>
  <c r="C35" i="3"/>
  <c r="D35" i="3" s="1"/>
  <c r="E35" i="3" s="1"/>
  <c r="F35" i="3" s="1"/>
  <c r="D34" i="3"/>
  <c r="E34" i="3" s="1"/>
  <c r="F34" i="3" s="1"/>
  <c r="C33" i="3"/>
  <c r="D33" i="3" s="1"/>
  <c r="E33" i="3" s="1"/>
  <c r="F33" i="3" s="1"/>
  <c r="D32" i="3"/>
  <c r="E32" i="3" s="1"/>
  <c r="F32" i="3" s="1"/>
  <c r="C31" i="3"/>
  <c r="D31" i="3" s="1"/>
  <c r="E31" i="3" s="1"/>
  <c r="F31" i="3" s="1"/>
  <c r="J28" i="3"/>
  <c r="F27" i="3"/>
  <c r="B27" i="3"/>
  <c r="D27" i="3" s="1"/>
  <c r="H26" i="3"/>
  <c r="I26" i="3" s="1"/>
  <c r="F26" i="3"/>
  <c r="B26" i="3"/>
  <c r="D26" i="3" s="1"/>
  <c r="H25" i="3"/>
  <c r="I25" i="3" s="1"/>
  <c r="F25" i="3"/>
  <c r="D25" i="3"/>
  <c r="G24" i="3"/>
  <c r="H24" i="3" s="1"/>
  <c r="I24" i="3" s="1"/>
  <c r="F24" i="3"/>
  <c r="D24" i="3"/>
  <c r="F23" i="3"/>
  <c r="B23" i="3"/>
  <c r="H23" i="3" s="1"/>
  <c r="I23" i="3" s="1"/>
  <c r="F22" i="3"/>
  <c r="B22" i="3"/>
  <c r="D22" i="3" s="1"/>
  <c r="G21" i="3"/>
  <c r="C15" i="3"/>
  <c r="D15" i="3" s="1"/>
  <c r="E15" i="3" s="1"/>
  <c r="F15" i="3" s="1"/>
  <c r="B9" i="3"/>
  <c r="S36" i="2"/>
  <c r="R36" i="2"/>
  <c r="N36" i="2" a="1"/>
  <c r="N36" i="2" s="1"/>
  <c r="L36" i="2"/>
  <c r="K36" i="2"/>
  <c r="D36" i="2"/>
  <c r="C36" i="2"/>
  <c r="F35" i="2"/>
  <c r="F34" i="2"/>
  <c r="F33" i="2"/>
  <c r="F32" i="2"/>
  <c r="M31" i="2"/>
  <c r="F31" i="2"/>
  <c r="T30" i="2"/>
  <c r="F30" i="2"/>
  <c r="F29" i="2"/>
  <c r="M28" i="2"/>
  <c r="F28" i="2"/>
  <c r="T27" i="2"/>
  <c r="M27" i="2"/>
  <c r="F27" i="2"/>
  <c r="T26" i="2"/>
  <c r="M26" i="2"/>
  <c r="E26" i="2"/>
  <c r="F26" i="2" s="1"/>
  <c r="E24" i="2"/>
  <c r="F24" i="2" s="1"/>
  <c r="T23" i="2"/>
  <c r="M23" i="2"/>
  <c r="E23" i="2"/>
  <c r="F23" i="2" s="1"/>
  <c r="T22" i="2"/>
  <c r="M22" i="2"/>
  <c r="E22" i="2"/>
  <c r="F22" i="2" s="1"/>
  <c r="E20" i="2"/>
  <c r="F20" i="2" s="1"/>
  <c r="T19" i="2"/>
  <c r="M19" i="2"/>
  <c r="E19" i="2"/>
  <c r="F19" i="2" s="1"/>
  <c r="M18" i="2"/>
  <c r="E18" i="2"/>
  <c r="F18" i="2" s="1"/>
  <c r="U17" i="2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F17" i="2"/>
  <c r="U16" i="2"/>
  <c r="N16" i="2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F16" i="2"/>
  <c r="U15" i="2"/>
  <c r="U36" i="2" s="1"/>
  <c r="E56" i="2" s="1"/>
  <c r="N15" i="2"/>
  <c r="C15" i="2"/>
  <c r="F15" i="2" s="1"/>
  <c r="G14" i="2"/>
  <c r="E25" i="2" s="1"/>
  <c r="F25" i="2" s="1"/>
  <c r="D372" i="1"/>
  <c r="E372" i="1" s="1"/>
  <c r="E371" i="1"/>
  <c r="E370" i="1"/>
  <c r="E369" i="1"/>
  <c r="E368" i="1"/>
  <c r="E367" i="1"/>
  <c r="E366" i="1"/>
  <c r="E365" i="1"/>
  <c r="E364" i="1"/>
  <c r="E363" i="1"/>
  <c r="E362" i="1"/>
  <c r="E361" i="1"/>
  <c r="E360" i="1"/>
  <c r="D357" i="1"/>
  <c r="E357" i="1" s="1"/>
  <c r="E356" i="1"/>
  <c r="D353" i="1"/>
  <c r="E353" i="1" s="1"/>
  <c r="E352" i="1"/>
  <c r="D349" i="1"/>
  <c r="E349" i="1" s="1"/>
  <c r="E348" i="1"/>
  <c r="D345" i="1"/>
  <c r="E345" i="1" s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D327" i="1"/>
  <c r="E327" i="1" s="1"/>
  <c r="E326" i="1"/>
  <c r="E325" i="1"/>
  <c r="E324" i="1"/>
  <c r="D321" i="1"/>
  <c r="E321" i="1" s="1"/>
  <c r="E320" i="1"/>
  <c r="E319" i="1"/>
  <c r="E318" i="1"/>
  <c r="E317" i="1"/>
  <c r="E316" i="1"/>
  <c r="E315" i="1"/>
  <c r="E314" i="1"/>
  <c r="D311" i="1"/>
  <c r="E311" i="1" s="1"/>
  <c r="E310" i="1"/>
  <c r="E309" i="1"/>
  <c r="E308" i="1"/>
  <c r="E307" i="1"/>
  <c r="E306" i="1"/>
  <c r="D303" i="1"/>
  <c r="E303" i="1" s="1"/>
  <c r="E302" i="1"/>
  <c r="E301" i="1"/>
  <c r="E300" i="1"/>
  <c r="E299" i="1"/>
  <c r="E298" i="1"/>
  <c r="E297" i="1"/>
  <c r="D294" i="1"/>
  <c r="E294" i="1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D277" i="1"/>
  <c r="E277" i="1" s="1"/>
  <c r="E276" i="1"/>
  <c r="E275" i="1"/>
  <c r="E274" i="1"/>
  <c r="D271" i="1"/>
  <c r="E271" i="1" s="1"/>
  <c r="E270" i="1"/>
  <c r="E269" i="1"/>
  <c r="E268" i="1"/>
  <c r="E267" i="1"/>
  <c r="D264" i="1"/>
  <c r="E264" i="1" s="1"/>
  <c r="E263" i="1"/>
  <c r="E262" i="1"/>
  <c r="E261" i="1"/>
  <c r="D258" i="1"/>
  <c r="E258" i="1" s="1"/>
  <c r="E257" i="1"/>
  <c r="E256" i="1"/>
  <c r="E255" i="1"/>
  <c r="D252" i="1"/>
  <c r="D375" i="1" s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223" i="1"/>
  <c r="E223" i="1" s="1"/>
  <c r="E222" i="1"/>
  <c r="E221" i="1"/>
  <c r="E220" i="1"/>
  <c r="E219" i="1"/>
  <c r="E218" i="1"/>
  <c r="E217" i="1"/>
  <c r="D214" i="1"/>
  <c r="E214" i="1" s="1"/>
  <c r="E213" i="1"/>
  <c r="E212" i="1"/>
  <c r="E211" i="1"/>
  <c r="E210" i="1"/>
  <c r="E209" i="1"/>
  <c r="D206" i="1"/>
  <c r="E206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D176" i="1"/>
  <c r="E176" i="1" s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D155" i="1"/>
  <c r="E155" i="1" s="1"/>
  <c r="E154" i="1"/>
  <c r="E153" i="1"/>
  <c r="E152" i="1"/>
  <c r="E151" i="1"/>
  <c r="E150" i="1"/>
  <c r="E149" i="1"/>
  <c r="E148" i="1"/>
  <c r="E147" i="1"/>
  <c r="D144" i="1"/>
  <c r="E144" i="1" s="1"/>
  <c r="E143" i="1"/>
  <c r="E142" i="1"/>
  <c r="E141" i="1"/>
  <c r="E140" i="1"/>
  <c r="E139" i="1"/>
  <c r="E138" i="1"/>
  <c r="E137" i="1"/>
  <c r="E136" i="1"/>
  <c r="E135" i="1"/>
  <c r="E134" i="1"/>
  <c r="E133" i="1"/>
  <c r="D130" i="1"/>
  <c r="E130" i="1" s="1"/>
  <c r="E129" i="1"/>
  <c r="E128" i="1"/>
  <c r="E127" i="1"/>
  <c r="E126" i="1"/>
  <c r="E125" i="1"/>
  <c r="E124" i="1"/>
  <c r="E123" i="1"/>
  <c r="E122" i="1"/>
  <c r="E121" i="1"/>
  <c r="D118" i="1"/>
  <c r="E118" i="1" s="1"/>
  <c r="E117" i="1"/>
  <c r="E116" i="1"/>
  <c r="E115" i="1"/>
  <c r="E114" i="1"/>
  <c r="E113" i="1"/>
  <c r="E112" i="1"/>
  <c r="E111" i="1"/>
  <c r="E110" i="1"/>
  <c r="E109" i="1"/>
  <c r="D106" i="1"/>
  <c r="E106" i="1" s="1"/>
  <c r="E105" i="1"/>
  <c r="E104" i="1"/>
  <c r="E103" i="1"/>
  <c r="E102" i="1"/>
  <c r="E101" i="1"/>
  <c r="E100" i="1"/>
  <c r="E99" i="1"/>
  <c r="E98" i="1"/>
  <c r="E97" i="1"/>
  <c r="E96" i="1"/>
  <c r="E95" i="1"/>
  <c r="D92" i="1"/>
  <c r="E92" i="1" s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D76" i="1"/>
  <c r="E76" i="1" s="1"/>
  <c r="E75" i="1"/>
  <c r="E74" i="1"/>
  <c r="E73" i="1"/>
  <c r="E72" i="1"/>
  <c r="E71" i="1"/>
  <c r="E70" i="1"/>
  <c r="E69" i="1"/>
  <c r="E68" i="1"/>
  <c r="L65" i="1"/>
  <c r="M65" i="1" s="1"/>
  <c r="D65" i="1"/>
  <c r="E65" i="1" s="1"/>
  <c r="E64" i="1"/>
  <c r="M63" i="1"/>
  <c r="D61" i="1"/>
  <c r="E61" i="1" s="1"/>
  <c r="L60" i="1"/>
  <c r="M60" i="1" s="1"/>
  <c r="E60" i="1"/>
  <c r="M59" i="1"/>
  <c r="E59" i="1"/>
  <c r="M58" i="1"/>
  <c r="E58" i="1"/>
  <c r="E57" i="1"/>
  <c r="E56" i="1"/>
  <c r="E55" i="1"/>
  <c r="M54" i="1"/>
  <c r="E54" i="1"/>
  <c r="M53" i="1"/>
  <c r="M52" i="1"/>
  <c r="M51" i="1"/>
  <c r="D51" i="1"/>
  <c r="M50" i="1"/>
  <c r="E50" i="1"/>
  <c r="M49" i="1"/>
  <c r="E49" i="1"/>
  <c r="M48" i="1"/>
  <c r="E48" i="1"/>
  <c r="E47" i="1"/>
  <c r="L46" i="1"/>
  <c r="M45" i="1"/>
  <c r="E45" i="1"/>
  <c r="D42" i="1"/>
  <c r="E42" i="1" s="1"/>
  <c r="M41" i="1"/>
  <c r="E41" i="1"/>
  <c r="M40" i="1"/>
  <c r="E40" i="1"/>
  <c r="M39" i="1"/>
  <c r="E39" i="1"/>
  <c r="M38" i="1"/>
  <c r="E38" i="1"/>
  <c r="M37" i="1"/>
  <c r="E37" i="1"/>
  <c r="AB36" i="1"/>
  <c r="M36" i="1"/>
  <c r="E36" i="1"/>
  <c r="AB35" i="1"/>
  <c r="M35" i="1"/>
  <c r="E35" i="1"/>
  <c r="AA34" i="1"/>
  <c r="AB34" i="1" s="1"/>
  <c r="M34" i="1"/>
  <c r="E34" i="1"/>
  <c r="E33" i="1"/>
  <c r="E32" i="1"/>
  <c r="E31" i="1"/>
  <c r="AB30" i="1"/>
  <c r="E30" i="1"/>
  <c r="AB29" i="1"/>
  <c r="M29" i="1"/>
  <c r="E29" i="1"/>
  <c r="AB28" i="1"/>
  <c r="M28" i="1"/>
  <c r="J28" i="1"/>
  <c r="L27" i="1"/>
  <c r="M27" i="1" s="1"/>
  <c r="M26" i="1"/>
  <c r="D26" i="1"/>
  <c r="E26" i="1" s="1"/>
  <c r="E25" i="1"/>
  <c r="E24" i="1"/>
  <c r="E23" i="1"/>
  <c r="E22" i="1"/>
  <c r="E21" i="1"/>
  <c r="E20" i="1"/>
  <c r="AB19" i="1"/>
  <c r="W19" i="1"/>
  <c r="E19" i="1"/>
  <c r="AB18" i="1"/>
  <c r="L18" i="1"/>
  <c r="E18" i="1"/>
  <c r="AL17" i="1"/>
  <c r="AB17" i="1"/>
  <c r="W17" i="1"/>
  <c r="L17" i="1"/>
  <c r="M17" i="1" s="1"/>
  <c r="E17" i="1"/>
  <c r="AL16" i="1"/>
  <c r="AA16" i="1"/>
  <c r="AB16" i="1" s="1"/>
  <c r="W16" i="1"/>
  <c r="L16" i="1"/>
  <c r="L33" i="1" s="1"/>
  <c r="E16" i="1"/>
  <c r="AA15" i="1"/>
  <c r="AA20" i="1" s="1"/>
  <c r="AK12" i="1"/>
  <c r="AL12" i="1" s="1"/>
  <c r="AA12" i="1"/>
  <c r="AB12" i="1" s="1"/>
  <c r="V12" i="1"/>
  <c r="W12" i="1" s="1"/>
  <c r="L12" i="1"/>
  <c r="Z10" i="1" s="1"/>
  <c r="AL11" i="1"/>
  <c r="AB11" i="1"/>
  <c r="W11" i="1"/>
  <c r="M11" i="1"/>
  <c r="E11" i="1"/>
  <c r="AL10" i="1"/>
  <c r="AB10" i="1"/>
  <c r="W10" i="1"/>
  <c r="M10" i="1"/>
  <c r="E10" i="1"/>
  <c r="AL9" i="1"/>
  <c r="AB9" i="1"/>
  <c r="W9" i="1"/>
  <c r="M9" i="1"/>
  <c r="E9" i="1"/>
  <c r="AL8" i="1"/>
  <c r="AB8" i="1"/>
  <c r="W8" i="1"/>
  <c r="M8" i="1"/>
  <c r="E8" i="1"/>
  <c r="AA37" i="1" l="1"/>
  <c r="AB37" i="1" s="1"/>
  <c r="K9" i="1"/>
  <c r="U9" i="1"/>
  <c r="K10" i="1"/>
  <c r="Z9" i="1"/>
  <c r="L30" i="1"/>
  <c r="K11" i="1"/>
  <c r="U8" i="1"/>
  <c r="D377" i="1"/>
  <c r="E377" i="1" s="1"/>
  <c r="AJ10" i="1"/>
  <c r="Z8" i="1"/>
  <c r="Z11" i="1"/>
  <c r="L66" i="1"/>
  <c r="AJ9" i="1"/>
  <c r="U11" i="1"/>
  <c r="AJ8" i="1"/>
  <c r="L47" i="1"/>
  <c r="M47" i="1" s="1"/>
  <c r="AJ11" i="1"/>
  <c r="M18" i="4"/>
  <c r="N18" i="1"/>
  <c r="F15" i="5"/>
  <c r="G12" i="5"/>
  <c r="K47" i="5"/>
  <c r="L47" i="5" s="1"/>
  <c r="M47" i="5" s="1"/>
  <c r="I56" i="5"/>
  <c r="M52" i="5"/>
  <c r="F9" i="5"/>
  <c r="I60" i="5"/>
  <c r="E25" i="5"/>
  <c r="H60" i="4"/>
  <c r="I20" i="4"/>
  <c r="H20" i="4"/>
  <c r="E24" i="4"/>
  <c r="E19" i="4"/>
  <c r="D19" i="4"/>
  <c r="C31" i="4"/>
  <c r="O30" i="4"/>
  <c r="O32" i="4"/>
  <c r="M34" i="4"/>
  <c r="D59" i="4"/>
  <c r="D44" i="4"/>
  <c r="D31" i="4"/>
  <c r="D28" i="4"/>
  <c r="D48" i="4"/>
  <c r="B21" i="4"/>
  <c r="B17" i="4"/>
  <c r="D42" i="4"/>
  <c r="D32" i="4"/>
  <c r="D60" i="4"/>
  <c r="D58" i="4"/>
  <c r="D56" i="4"/>
  <c r="D29" i="4"/>
  <c r="D35" i="4"/>
  <c r="B23" i="4"/>
  <c r="D49" i="4"/>
  <c r="D50" i="4"/>
  <c r="D45" i="4"/>
  <c r="D36" i="4"/>
  <c r="D57" i="4"/>
  <c r="D33" i="4"/>
  <c r="H44" i="4"/>
  <c r="H31" i="4"/>
  <c r="H28" i="4"/>
  <c r="F21" i="4"/>
  <c r="H50" i="4"/>
  <c r="H34" i="4"/>
  <c r="H57" i="4"/>
  <c r="F17" i="4"/>
  <c r="H59" i="4"/>
  <c r="H30" i="4"/>
  <c r="H49" i="4"/>
  <c r="H35" i="4"/>
  <c r="F23" i="4"/>
  <c r="H33" i="4"/>
  <c r="H42" i="4"/>
  <c r="H29" i="4"/>
  <c r="F19" i="4"/>
  <c r="D22" i="4"/>
  <c r="D24" i="4"/>
  <c r="M22" i="4"/>
  <c r="M48" i="4"/>
  <c r="M50" i="4"/>
  <c r="M45" i="4"/>
  <c r="M35" i="4"/>
  <c r="M28" i="4"/>
  <c r="M33" i="4"/>
  <c r="M57" i="4"/>
  <c r="M49" i="4"/>
  <c r="M44" i="4"/>
  <c r="M31" i="4"/>
  <c r="M42" i="4"/>
  <c r="M59" i="4"/>
  <c r="M56" i="4"/>
  <c r="M32" i="4"/>
  <c r="M46" i="4"/>
  <c r="M30" i="4"/>
  <c r="M58" i="4"/>
  <c r="D46" i="4"/>
  <c r="L24" i="4"/>
  <c r="M24" i="4"/>
  <c r="D37" i="4"/>
  <c r="F16" i="4"/>
  <c r="I50" i="4"/>
  <c r="I34" i="4"/>
  <c r="I57" i="4"/>
  <c r="I42" i="4"/>
  <c r="I48" i="4"/>
  <c r="I29" i="4"/>
  <c r="I30" i="4"/>
  <c r="I49" i="4"/>
  <c r="J11" i="4"/>
  <c r="N7" i="4"/>
  <c r="E18" i="4"/>
  <c r="I35" i="4"/>
  <c r="J16" i="4"/>
  <c r="M37" i="4"/>
  <c r="L37" i="4"/>
  <c r="I31" i="4"/>
  <c r="I18" i="4"/>
  <c r="G30" i="4"/>
  <c r="I33" i="4"/>
  <c r="S36" i="4"/>
  <c r="B16" i="4"/>
  <c r="H37" i="4"/>
  <c r="E38" i="3"/>
  <c r="F38" i="3" s="1"/>
  <c r="H22" i="3"/>
  <c r="H27" i="3"/>
  <c r="I27" i="3" s="1"/>
  <c r="B28" i="3"/>
  <c r="D23" i="3"/>
  <c r="D28" i="3" s="1"/>
  <c r="T24" i="2"/>
  <c r="T29" i="2"/>
  <c r="M21" i="2"/>
  <c r="M25" i="2"/>
  <c r="M20" i="2"/>
  <c r="M36" i="2" s="1"/>
  <c r="M24" i="2"/>
  <c r="G15" i="2"/>
  <c r="G36" i="2" s="1"/>
  <c r="T20" i="2"/>
  <c r="M29" i="2"/>
  <c r="E21" i="2"/>
  <c r="F21" i="2" s="1"/>
  <c r="F36" i="2" s="1"/>
  <c r="T28" i="2"/>
  <c r="T21" i="2"/>
  <c r="T25" i="2"/>
  <c r="M30" i="2"/>
  <c r="AB20" i="1"/>
  <c r="AK15" i="1"/>
  <c r="AK18" i="1" s="1"/>
  <c r="AL18" i="1" s="1"/>
  <c r="AA27" i="1"/>
  <c r="L42" i="1"/>
  <c r="M42" i="1" s="1"/>
  <c r="M33" i="1"/>
  <c r="E375" i="1"/>
  <c r="M46" i="1"/>
  <c r="AB15" i="1"/>
  <c r="M16" i="1"/>
  <c r="M30" i="1"/>
  <c r="E51" i="1"/>
  <c r="M12" i="1"/>
  <c r="E252" i="1"/>
  <c r="D376" i="1"/>
  <c r="E376" i="1" s="1"/>
  <c r="U10" i="1"/>
  <c r="M18" i="1"/>
  <c r="K8" i="1"/>
  <c r="L15" i="1" l="1"/>
  <c r="Q30" i="1"/>
  <c r="M66" i="1"/>
  <c r="L19" i="1"/>
  <c r="M19" i="1" s="1"/>
  <c r="L55" i="1"/>
  <c r="M54" i="5"/>
  <c r="M63" i="5"/>
  <c r="M53" i="5"/>
  <c r="G15" i="5"/>
  <c r="H12" i="5"/>
  <c r="F10" i="5"/>
  <c r="F16" i="5" s="1"/>
  <c r="G9" i="5"/>
  <c r="E23" i="4"/>
  <c r="C35" i="4"/>
  <c r="D23" i="4"/>
  <c r="R7" i="4"/>
  <c r="N11" i="4"/>
  <c r="N10" i="4"/>
  <c r="L57" i="4"/>
  <c r="L22" i="4"/>
  <c r="L58" i="4"/>
  <c r="L49" i="4"/>
  <c r="L45" i="4"/>
  <c r="J23" i="4"/>
  <c r="L35" i="4"/>
  <c r="L28" i="4"/>
  <c r="L29" i="4"/>
  <c r="J21" i="4"/>
  <c r="L42" i="4"/>
  <c r="L44" i="4"/>
  <c r="J19" i="4"/>
  <c r="L33" i="4"/>
  <c r="L31" i="4"/>
  <c r="L59" i="4"/>
  <c r="L56" i="4"/>
  <c r="L32" i="4"/>
  <c r="L46" i="4"/>
  <c r="L18" i="4"/>
  <c r="L34" i="4"/>
  <c r="L30" i="4"/>
  <c r="L20" i="4"/>
  <c r="L50" i="4"/>
  <c r="L48" i="4"/>
  <c r="J17" i="4"/>
  <c r="J25" i="4" s="1"/>
  <c r="K16" i="4" s="1"/>
  <c r="L36" i="4"/>
  <c r="G35" i="4"/>
  <c r="I23" i="4"/>
  <c r="H23" i="4"/>
  <c r="G23" i="4"/>
  <c r="E21" i="4"/>
  <c r="D21" i="4"/>
  <c r="C33" i="4"/>
  <c r="L60" i="4"/>
  <c r="L16" i="4"/>
  <c r="M16" i="4"/>
  <c r="K28" i="4"/>
  <c r="J12" i="4"/>
  <c r="G31" i="4"/>
  <c r="H19" i="4"/>
  <c r="I19" i="4"/>
  <c r="C29" i="4"/>
  <c r="D17" i="4"/>
  <c r="E17" i="4"/>
  <c r="B25" i="4"/>
  <c r="C21" i="4" s="1"/>
  <c r="D16" i="4"/>
  <c r="E16" i="4"/>
  <c r="B12" i="4"/>
  <c r="C28" i="4"/>
  <c r="G29" i="4"/>
  <c r="G17" i="4"/>
  <c r="I17" i="4"/>
  <c r="H17" i="4"/>
  <c r="G33" i="4"/>
  <c r="H21" i="4"/>
  <c r="I21" i="4"/>
  <c r="G28" i="4"/>
  <c r="H16" i="4"/>
  <c r="I16" i="4"/>
  <c r="F25" i="4"/>
  <c r="G16" i="4" s="1"/>
  <c r="F12" i="4"/>
  <c r="G28" i="3"/>
  <c r="B16" i="3" s="1"/>
  <c r="E28" i="3"/>
  <c r="B17" i="3" s="1"/>
  <c r="C17" i="3" s="1"/>
  <c r="D17" i="3" s="1"/>
  <c r="E17" i="3" s="1"/>
  <c r="F17" i="3" s="1"/>
  <c r="C28" i="3"/>
  <c r="H28" i="3"/>
  <c r="I22" i="3"/>
  <c r="I28" i="3" s="1"/>
  <c r="E36" i="2"/>
  <c r="E55" i="2" s="1"/>
  <c r="E57" i="2" s="1"/>
  <c r="D378" i="1"/>
  <c r="AA31" i="1"/>
  <c r="AB31" i="1" s="1"/>
  <c r="AB27" i="1"/>
  <c r="AK68" i="1"/>
  <c r="AL68" i="1" s="1"/>
  <c r="AL15" i="1"/>
  <c r="C16" i="4" l="1"/>
  <c r="M55" i="1"/>
  <c r="N48" i="1"/>
  <c r="L68" i="1"/>
  <c r="M68" i="1" s="1"/>
  <c r="L20" i="1"/>
  <c r="M15" i="1"/>
  <c r="G21" i="4"/>
  <c r="M56" i="5"/>
  <c r="M55" i="5"/>
  <c r="H9" i="5"/>
  <c r="G10" i="5"/>
  <c r="G16" i="5" s="1"/>
  <c r="H15" i="5"/>
  <c r="I12" i="5"/>
  <c r="N62" i="5"/>
  <c r="M64" i="5"/>
  <c r="K57" i="4"/>
  <c r="K22" i="4"/>
  <c r="J39" i="4"/>
  <c r="K58" i="4"/>
  <c r="K49" i="4"/>
  <c r="K45" i="4"/>
  <c r="K25" i="4"/>
  <c r="J47" i="4"/>
  <c r="K42" i="4"/>
  <c r="K59" i="4"/>
  <c r="J71" i="4"/>
  <c r="K56" i="4"/>
  <c r="K18" i="4"/>
  <c r="M25" i="4"/>
  <c r="L25" i="4"/>
  <c r="K44" i="4"/>
  <c r="K50" i="4"/>
  <c r="J43" i="4"/>
  <c r="K48" i="4"/>
  <c r="K20" i="4"/>
  <c r="K46" i="4"/>
  <c r="K24" i="4"/>
  <c r="K37" i="4"/>
  <c r="J72" i="4"/>
  <c r="J73" i="4" s="1"/>
  <c r="M19" i="4"/>
  <c r="K31" i="4"/>
  <c r="L19" i="4"/>
  <c r="K19" i="4"/>
  <c r="B43" i="4"/>
  <c r="C59" i="4"/>
  <c r="C60" i="4"/>
  <c r="C57" i="4"/>
  <c r="D25" i="4"/>
  <c r="C42" i="4"/>
  <c r="C25" i="4"/>
  <c r="C58" i="4"/>
  <c r="C56" i="4"/>
  <c r="C50" i="4"/>
  <c r="O56" i="4"/>
  <c r="E25" i="4"/>
  <c r="B47" i="4"/>
  <c r="O57" i="4"/>
  <c r="C45" i="4"/>
  <c r="O59" i="4"/>
  <c r="C49" i="4"/>
  <c r="C44" i="4"/>
  <c r="O58" i="4"/>
  <c r="B39" i="4"/>
  <c r="C46" i="4"/>
  <c r="C22" i="4"/>
  <c r="C20" i="4"/>
  <c r="C48" i="4"/>
  <c r="C18" i="4"/>
  <c r="C24" i="4"/>
  <c r="O60" i="4"/>
  <c r="C19" i="4"/>
  <c r="B72" i="4"/>
  <c r="B73" i="4" s="1"/>
  <c r="C37" i="4"/>
  <c r="C17" i="4"/>
  <c r="P48" i="4"/>
  <c r="P32" i="4"/>
  <c r="P29" i="4"/>
  <c r="N17" i="4"/>
  <c r="P35" i="4"/>
  <c r="P45" i="4"/>
  <c r="P49" i="4"/>
  <c r="P33" i="4"/>
  <c r="P30" i="4"/>
  <c r="P44" i="4"/>
  <c r="P36" i="4"/>
  <c r="P28" i="4"/>
  <c r="N16" i="4"/>
  <c r="P59" i="4"/>
  <c r="P57" i="4"/>
  <c r="P42" i="4"/>
  <c r="P37" i="4"/>
  <c r="N23" i="4"/>
  <c r="N19" i="4"/>
  <c r="P56" i="4"/>
  <c r="P46" i="4"/>
  <c r="P22" i="4"/>
  <c r="P34" i="4"/>
  <c r="P58" i="4"/>
  <c r="P31" i="4"/>
  <c r="P50" i="4"/>
  <c r="N21" i="4"/>
  <c r="P24" i="4"/>
  <c r="P60" i="4"/>
  <c r="P18" i="4"/>
  <c r="P20" i="4"/>
  <c r="R10" i="4"/>
  <c r="R11" i="4"/>
  <c r="C23" i="4"/>
  <c r="M21" i="4"/>
  <c r="L21" i="4"/>
  <c r="K21" i="4"/>
  <c r="K33" i="4"/>
  <c r="L23" i="4"/>
  <c r="K23" i="4"/>
  <c r="K35" i="4"/>
  <c r="M23" i="4"/>
  <c r="K29" i="4"/>
  <c r="M17" i="4"/>
  <c r="L17" i="4"/>
  <c r="K17" i="4"/>
  <c r="Q48" i="4"/>
  <c r="Q32" i="4"/>
  <c r="Q29" i="4"/>
  <c r="Q45" i="4"/>
  <c r="Q35" i="4"/>
  <c r="Q49" i="4"/>
  <c r="Q22" i="4"/>
  <c r="Q33" i="4"/>
  <c r="Q57" i="4"/>
  <c r="Q42" i="4"/>
  <c r="Q37" i="4"/>
  <c r="Q56" i="4"/>
  <c r="Q59" i="4"/>
  <c r="Q44" i="4"/>
  <c r="Q46" i="4"/>
  <c r="Q30" i="4"/>
  <c r="Q28" i="4"/>
  <c r="Q34" i="4"/>
  <c r="Q58" i="4"/>
  <c r="Q31" i="4"/>
  <c r="Q50" i="4"/>
  <c r="Q36" i="4"/>
  <c r="Q60" i="4"/>
  <c r="Q18" i="4"/>
  <c r="Q24" i="4"/>
  <c r="Q20" i="4"/>
  <c r="G44" i="4"/>
  <c r="G50" i="4"/>
  <c r="F47" i="4"/>
  <c r="G45" i="4"/>
  <c r="F39" i="4"/>
  <c r="F72" i="4"/>
  <c r="F73" i="4" s="1"/>
  <c r="F43" i="4"/>
  <c r="H25" i="4"/>
  <c r="G49" i="4"/>
  <c r="G25" i="4"/>
  <c r="G42" i="4"/>
  <c r="I25" i="4"/>
  <c r="G57" i="4"/>
  <c r="G59" i="4"/>
  <c r="F71" i="4"/>
  <c r="G48" i="4"/>
  <c r="G46" i="4"/>
  <c r="G58" i="4"/>
  <c r="G56" i="4"/>
  <c r="G24" i="4"/>
  <c r="G22" i="4"/>
  <c r="G60" i="4"/>
  <c r="G18" i="4"/>
  <c r="G20" i="4"/>
  <c r="G37" i="4"/>
  <c r="K60" i="4"/>
  <c r="G19" i="4"/>
  <c r="E378" i="1"/>
  <c r="D12" i="1"/>
  <c r="M20" i="1" l="1"/>
  <c r="V15" i="1"/>
  <c r="O63" i="1"/>
  <c r="I9" i="5"/>
  <c r="H10" i="5"/>
  <c r="M66" i="5"/>
  <c r="M65" i="5"/>
  <c r="N64" i="5"/>
  <c r="J12" i="5"/>
  <c r="I15" i="5"/>
  <c r="C39" i="4"/>
  <c r="D39" i="4"/>
  <c r="E39" i="4"/>
  <c r="O28" i="4"/>
  <c r="Q16" i="4"/>
  <c r="P16" i="4"/>
  <c r="N12" i="4"/>
  <c r="N25" i="4"/>
  <c r="T45" i="4"/>
  <c r="T35" i="4"/>
  <c r="R23" i="4"/>
  <c r="T42" i="4"/>
  <c r="T58" i="4"/>
  <c r="T56" i="4"/>
  <c r="T46" i="4"/>
  <c r="R21" i="4"/>
  <c r="T33" i="4"/>
  <c r="R17" i="4"/>
  <c r="R16" i="4"/>
  <c r="T30" i="4"/>
  <c r="T28" i="4"/>
  <c r="R19" i="4"/>
  <c r="T49" i="4"/>
  <c r="T44" i="4"/>
  <c r="T20" i="4"/>
  <c r="T59" i="4"/>
  <c r="T34" i="4"/>
  <c r="T22" i="4"/>
  <c r="T48" i="4"/>
  <c r="T50" i="4"/>
  <c r="T57" i="4"/>
  <c r="T32" i="4"/>
  <c r="T18" i="4"/>
  <c r="T36" i="4"/>
  <c r="T29" i="4"/>
  <c r="T31" i="4"/>
  <c r="T24" i="4"/>
  <c r="T37" i="4"/>
  <c r="T60" i="4"/>
  <c r="J51" i="4"/>
  <c r="L43" i="4"/>
  <c r="K43" i="4"/>
  <c r="M43" i="4"/>
  <c r="I39" i="4"/>
  <c r="H39" i="4"/>
  <c r="G39" i="4"/>
  <c r="I47" i="4"/>
  <c r="H47" i="4"/>
  <c r="G47" i="4"/>
  <c r="M47" i="4"/>
  <c r="L47" i="4"/>
  <c r="K47" i="4"/>
  <c r="Q19" i="4"/>
  <c r="O31" i="4"/>
  <c r="P19" i="4"/>
  <c r="O19" i="4"/>
  <c r="Q23" i="4"/>
  <c r="P23" i="4"/>
  <c r="O35" i="4"/>
  <c r="O23" i="4"/>
  <c r="M39" i="4"/>
  <c r="L39" i="4"/>
  <c r="K39" i="4"/>
  <c r="J53" i="4"/>
  <c r="U42" i="4"/>
  <c r="U58" i="4"/>
  <c r="U35" i="4"/>
  <c r="U33" i="4"/>
  <c r="U59" i="4"/>
  <c r="U57" i="4"/>
  <c r="U31" i="4"/>
  <c r="U49" i="4"/>
  <c r="U44" i="4"/>
  <c r="U56" i="4"/>
  <c r="U30" i="4"/>
  <c r="U28" i="4"/>
  <c r="U32" i="4"/>
  <c r="U20" i="4"/>
  <c r="U46" i="4"/>
  <c r="U48" i="4"/>
  <c r="U34" i="4"/>
  <c r="U29" i="4"/>
  <c r="U45" i="4"/>
  <c r="U22" i="4"/>
  <c r="U18" i="4"/>
  <c r="U36" i="4"/>
  <c r="U50" i="4"/>
  <c r="U24" i="4"/>
  <c r="U37" i="4"/>
  <c r="U60" i="4"/>
  <c r="F51" i="4"/>
  <c r="F53" i="4" s="1"/>
  <c r="H43" i="4"/>
  <c r="I43" i="4"/>
  <c r="G43" i="4"/>
  <c r="P17" i="4"/>
  <c r="Q17" i="4"/>
  <c r="O29" i="4"/>
  <c r="Q21" i="4"/>
  <c r="P21" i="4"/>
  <c r="O33" i="4"/>
  <c r="D43" i="4"/>
  <c r="E43" i="4"/>
  <c r="C43" i="4"/>
  <c r="B51" i="4"/>
  <c r="B53" i="4" s="1"/>
  <c r="E47" i="4"/>
  <c r="C47" i="4"/>
  <c r="D47" i="4"/>
  <c r="H8" i="1"/>
  <c r="C8" i="1"/>
  <c r="C10" i="1"/>
  <c r="E12" i="1"/>
  <c r="C9" i="1"/>
  <c r="C11" i="1"/>
  <c r="W15" i="1" l="1"/>
  <c r="V18" i="1"/>
  <c r="W18" i="1" s="1"/>
  <c r="J15" i="5"/>
  <c r="K12" i="5"/>
  <c r="H16" i="5"/>
  <c r="J45" i="5"/>
  <c r="J9" i="5"/>
  <c r="I10" i="5"/>
  <c r="I16" i="5" s="1"/>
  <c r="E53" i="4"/>
  <c r="D53" i="4"/>
  <c r="C53" i="4"/>
  <c r="B62" i="4"/>
  <c r="U19" i="4"/>
  <c r="T19" i="4"/>
  <c r="S31" i="4"/>
  <c r="F62" i="4"/>
  <c r="H53" i="4"/>
  <c r="G53" i="4"/>
  <c r="I53" i="4"/>
  <c r="T21" i="4"/>
  <c r="S33" i="4"/>
  <c r="U21" i="4"/>
  <c r="S21" i="4"/>
  <c r="S23" i="4"/>
  <c r="S35" i="4"/>
  <c r="T23" i="4"/>
  <c r="U23" i="4"/>
  <c r="S29" i="4"/>
  <c r="U17" i="4"/>
  <c r="T17" i="4"/>
  <c r="G51" i="4"/>
  <c r="I51" i="4"/>
  <c r="H51" i="4"/>
  <c r="F74" i="4"/>
  <c r="O48" i="4"/>
  <c r="P25" i="4"/>
  <c r="O46" i="4"/>
  <c r="O25" i="4"/>
  <c r="O45" i="4"/>
  <c r="N47" i="4"/>
  <c r="N43" i="4"/>
  <c r="O42" i="4"/>
  <c r="O37" i="4"/>
  <c r="N72" i="4"/>
  <c r="N73" i="4" s="1"/>
  <c r="N71" i="4"/>
  <c r="O49" i="4"/>
  <c r="O44" i="4"/>
  <c r="O50" i="4"/>
  <c r="Q25" i="4"/>
  <c r="O22" i="4"/>
  <c r="N39" i="4"/>
  <c r="O20" i="4"/>
  <c r="O18" i="4"/>
  <c r="O24" i="4"/>
  <c r="O21" i="4"/>
  <c r="M51" i="4"/>
  <c r="J74" i="4"/>
  <c r="L51" i="4"/>
  <c r="K51" i="4"/>
  <c r="R12" i="4"/>
  <c r="R25" i="4"/>
  <c r="S17" i="4" s="1"/>
  <c r="T16" i="4"/>
  <c r="S28" i="4"/>
  <c r="U16" i="4"/>
  <c r="S16" i="4"/>
  <c r="K53" i="4"/>
  <c r="J62" i="4"/>
  <c r="L53" i="4"/>
  <c r="M53" i="4"/>
  <c r="E51" i="4"/>
  <c r="B74" i="4"/>
  <c r="D51" i="4"/>
  <c r="C51" i="4"/>
  <c r="O16" i="4"/>
  <c r="O17" i="4"/>
  <c r="V68" i="1" l="1"/>
  <c r="W68" i="1" s="1"/>
  <c r="K9" i="5"/>
  <c r="J10" i="5"/>
  <c r="J16" i="5" s="1"/>
  <c r="K45" i="5"/>
  <c r="J46" i="5"/>
  <c r="J48" i="5" s="1"/>
  <c r="K15" i="5"/>
  <c r="L12" i="5"/>
  <c r="O47" i="4"/>
  <c r="Q47" i="4"/>
  <c r="P47" i="4"/>
  <c r="O39" i="4"/>
  <c r="P39" i="4"/>
  <c r="Q39" i="4"/>
  <c r="M62" i="4"/>
  <c r="J66" i="4"/>
  <c r="L62" i="4"/>
  <c r="K62" i="4"/>
  <c r="J75" i="4" s="1"/>
  <c r="N51" i="4"/>
  <c r="P43" i="4"/>
  <c r="Q43" i="4"/>
  <c r="O43" i="4"/>
  <c r="G62" i="4"/>
  <c r="F75" i="4" s="1"/>
  <c r="H62" i="4"/>
  <c r="I62" i="4"/>
  <c r="F66" i="4"/>
  <c r="S45" i="4"/>
  <c r="S42" i="4"/>
  <c r="S56" i="4"/>
  <c r="S46" i="4"/>
  <c r="R43" i="4"/>
  <c r="R71" i="4"/>
  <c r="R47" i="4"/>
  <c r="S44" i="4"/>
  <c r="R72" i="4"/>
  <c r="R73" i="4" s="1"/>
  <c r="S59" i="4"/>
  <c r="S49" i="4"/>
  <c r="S22" i="4"/>
  <c r="S58" i="4"/>
  <c r="R39" i="4"/>
  <c r="S25" i="4"/>
  <c r="S20" i="4"/>
  <c r="U25" i="4"/>
  <c r="S50" i="4"/>
  <c r="S57" i="4"/>
  <c r="S48" i="4"/>
  <c r="T25" i="4"/>
  <c r="S37" i="4"/>
  <c r="S24" i="4"/>
  <c r="S18" i="4"/>
  <c r="S60" i="4"/>
  <c r="S19" i="4"/>
  <c r="B66" i="4"/>
  <c r="E62" i="4"/>
  <c r="D62" i="4"/>
  <c r="C62" i="4"/>
  <c r="B75" i="4" s="1"/>
  <c r="L15" i="5" l="1"/>
  <c r="M12" i="5"/>
  <c r="M15" i="5" s="1"/>
  <c r="L45" i="5"/>
  <c r="K46" i="5"/>
  <c r="K48" i="5" s="1"/>
  <c r="L9" i="5"/>
  <c r="K10" i="5"/>
  <c r="K16" i="5" s="1"/>
  <c r="R51" i="4"/>
  <c r="U43" i="4"/>
  <c r="T43" i="4"/>
  <c r="S43" i="4"/>
  <c r="C66" i="4"/>
  <c r="D66" i="4"/>
  <c r="E66" i="4"/>
  <c r="I66" i="4"/>
  <c r="G66" i="4"/>
  <c r="H66" i="4"/>
  <c r="P51" i="4"/>
  <c r="O51" i="4"/>
  <c r="N74" i="4"/>
  <c r="Q51" i="4"/>
  <c r="N53" i="4"/>
  <c r="K66" i="4"/>
  <c r="M66" i="4"/>
  <c r="L66" i="4"/>
  <c r="U39" i="4"/>
  <c r="T39" i="4"/>
  <c r="S39" i="4"/>
  <c r="U47" i="4"/>
  <c r="T47" i="4"/>
  <c r="S47" i="4"/>
  <c r="M9" i="5" l="1"/>
  <c r="M10" i="5" s="1"/>
  <c r="M16" i="5" s="1"/>
  <c r="L10" i="5"/>
  <c r="L16" i="5" s="1"/>
  <c r="M45" i="5"/>
  <c r="M46" i="5" s="1"/>
  <c r="M48" i="5" s="1"/>
  <c r="L46" i="5"/>
  <c r="L48" i="5" s="1"/>
  <c r="N62" i="4"/>
  <c r="Q53" i="4"/>
  <c r="P53" i="4"/>
  <c r="O53" i="4"/>
  <c r="R74" i="4"/>
  <c r="T51" i="4"/>
  <c r="S51" i="4"/>
  <c r="U51" i="4"/>
  <c r="R53" i="4"/>
  <c r="T53" i="4" l="1"/>
  <c r="S53" i="4"/>
  <c r="R62" i="4"/>
  <c r="U53" i="4"/>
  <c r="P62" i="4"/>
  <c r="O62" i="4"/>
  <c r="N75" i="4" s="1"/>
  <c r="Q62" i="4"/>
  <c r="N66" i="4"/>
  <c r="Q66" i="4" l="1"/>
  <c r="P66" i="4"/>
  <c r="O66" i="4"/>
  <c r="R66" i="4"/>
  <c r="T62" i="4"/>
  <c r="S62" i="4"/>
  <c r="R75" i="4" s="1"/>
  <c r="U62" i="4"/>
  <c r="T66" i="4" l="1"/>
  <c r="S66" i="4"/>
  <c r="U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cmricketts</author>
  </authors>
  <commentList>
    <comment ref="H21" authorId="0" shapeId="0" xr:uid="{1289BBE1-3CBC-4045-911B-300C337B19B0}">
      <text>
        <r>
          <rPr>
            <b/>
            <sz val="11"/>
            <color indexed="81"/>
            <rFont val="Tahoma"/>
            <family val="2"/>
          </rPr>
          <t xml:space="preserve">If you select a </t>
        </r>
        <r>
          <rPr>
            <b/>
            <u/>
            <sz val="11"/>
            <color indexed="81"/>
            <rFont val="Tahoma"/>
            <family val="2"/>
          </rPr>
          <t>Ten Year DCF</t>
        </r>
        <r>
          <rPr>
            <b/>
            <sz val="11"/>
            <color indexed="81"/>
            <rFont val="Tahoma"/>
            <family val="2"/>
          </rPr>
          <t xml:space="preserve"> in the Key Drivers &amp; Assumptions, this cell will appear blank</t>
        </r>
      </text>
    </comment>
    <comment ref="M21" authorId="0" shapeId="0" xr:uid="{428EB287-5757-414B-9FB8-4B09E8666186}">
      <text>
        <r>
          <rPr>
            <b/>
            <sz val="11"/>
            <color indexed="81"/>
            <rFont val="Tahoma"/>
            <family val="2"/>
          </rPr>
          <t xml:space="preserve">If you select a </t>
        </r>
        <r>
          <rPr>
            <b/>
            <u/>
            <sz val="11"/>
            <color indexed="81"/>
            <rFont val="Tahoma"/>
            <family val="2"/>
          </rPr>
          <t>Ten Year DCF</t>
        </r>
        <r>
          <rPr>
            <b/>
            <sz val="11"/>
            <color indexed="81"/>
            <rFont val="Tahoma"/>
            <family val="2"/>
          </rPr>
          <t xml:space="preserve"> in the Key Drivers &amp; Assumptions, this cell will appear blank</t>
        </r>
      </text>
    </comment>
    <comment ref="H22" authorId="0" shapeId="0" xr:uid="{9B8014B0-47C1-4FA9-9473-763B60D3056C}">
      <text>
        <r>
          <rPr>
            <b/>
            <sz val="11"/>
            <color indexed="81"/>
            <rFont val="Tahoma"/>
            <family val="2"/>
          </rPr>
          <t xml:space="preserve">If you select a </t>
        </r>
        <r>
          <rPr>
            <b/>
            <u/>
            <sz val="11"/>
            <color indexed="81"/>
            <rFont val="Tahoma"/>
            <family val="2"/>
          </rPr>
          <t>Ten Year DCF</t>
        </r>
        <r>
          <rPr>
            <b/>
            <sz val="11"/>
            <color indexed="81"/>
            <rFont val="Tahoma"/>
            <family val="2"/>
          </rPr>
          <t xml:space="preserve"> in the Key Drivers &amp; Assumptions, this cell will appear blank</t>
        </r>
      </text>
    </comment>
    <comment ref="M22" authorId="0" shapeId="0" xr:uid="{EBEE4C83-164A-4826-BCD3-BFC743B23327}">
      <text>
        <r>
          <rPr>
            <b/>
            <sz val="11"/>
            <color indexed="81"/>
            <rFont val="Tahoma"/>
            <family val="2"/>
          </rPr>
          <t xml:space="preserve">If you select a </t>
        </r>
        <r>
          <rPr>
            <b/>
            <u/>
            <sz val="11"/>
            <color indexed="81"/>
            <rFont val="Tahoma"/>
            <family val="2"/>
          </rPr>
          <t>Ten Year DCF</t>
        </r>
        <r>
          <rPr>
            <b/>
            <sz val="11"/>
            <color indexed="81"/>
            <rFont val="Tahoma"/>
            <family val="2"/>
          </rPr>
          <t xml:space="preserve"> in the Key Drivers &amp; Assumptions, this cell will appear blank</t>
        </r>
      </text>
    </comment>
    <comment ref="H31" authorId="0" shapeId="0" xr:uid="{7A02FB73-2FC1-4EA3-B549-222A25D3C2E7}">
      <text>
        <r>
          <rPr>
            <b/>
            <sz val="11"/>
            <color indexed="81"/>
            <rFont val="Tahoma"/>
            <family val="2"/>
          </rPr>
          <t xml:space="preserve">If you select a </t>
        </r>
        <r>
          <rPr>
            <b/>
            <u/>
            <sz val="11"/>
            <color indexed="81"/>
            <rFont val="Tahoma"/>
            <family val="2"/>
          </rPr>
          <t>Ten Year DCF</t>
        </r>
        <r>
          <rPr>
            <b/>
            <sz val="11"/>
            <color indexed="81"/>
            <rFont val="Tahoma"/>
            <family val="2"/>
          </rPr>
          <t xml:space="preserve"> in the Key Drivers &amp; Assumptions, this cell will appear blank</t>
        </r>
      </text>
    </comment>
    <comment ref="M31" authorId="0" shapeId="0" xr:uid="{E95027F7-EB7A-4705-A91D-36502E63AAB8}">
      <text>
        <r>
          <rPr>
            <b/>
            <sz val="11"/>
            <color indexed="81"/>
            <rFont val="Tahoma"/>
            <family val="2"/>
          </rPr>
          <t xml:space="preserve">If you select a </t>
        </r>
        <r>
          <rPr>
            <b/>
            <u/>
            <sz val="11"/>
            <color indexed="81"/>
            <rFont val="Tahoma"/>
            <family val="2"/>
          </rPr>
          <t>Five Year DCF</t>
        </r>
        <r>
          <rPr>
            <b/>
            <sz val="11"/>
            <color indexed="81"/>
            <rFont val="Tahoma"/>
            <family val="2"/>
          </rPr>
          <t xml:space="preserve"> in the Key Drivers &amp; Assumptions, this cell will appear blank</t>
        </r>
      </text>
    </comment>
    <comment ref="H32" authorId="0" shapeId="0" xr:uid="{2C4FC1F4-BD42-4DF7-AF27-8933EA1CC8FC}">
      <text>
        <r>
          <rPr>
            <b/>
            <sz val="11"/>
            <color indexed="81"/>
            <rFont val="Tahoma"/>
            <family val="2"/>
          </rPr>
          <t xml:space="preserve">If you select a </t>
        </r>
        <r>
          <rPr>
            <b/>
            <u/>
            <sz val="11"/>
            <color indexed="81"/>
            <rFont val="Tahoma"/>
            <family val="2"/>
          </rPr>
          <t>Ten Year DCF</t>
        </r>
        <r>
          <rPr>
            <b/>
            <sz val="11"/>
            <color indexed="81"/>
            <rFont val="Tahoma"/>
            <family val="2"/>
          </rPr>
          <t xml:space="preserve"> in the Key Drivers &amp; Assumptions, this cell will appear blank</t>
        </r>
      </text>
    </comment>
    <comment ref="M32" authorId="0" shapeId="0" xr:uid="{700021EC-83BA-47B8-B2E3-6F0A68AD9E9A}">
      <text>
        <r>
          <rPr>
            <b/>
            <sz val="11"/>
            <color indexed="81"/>
            <rFont val="Tahoma"/>
            <family val="2"/>
          </rPr>
          <t xml:space="preserve">If you select a </t>
        </r>
        <r>
          <rPr>
            <b/>
            <u/>
            <sz val="11"/>
            <color indexed="81"/>
            <rFont val="Tahoma"/>
            <family val="2"/>
          </rPr>
          <t>Five Year DCF</t>
        </r>
        <r>
          <rPr>
            <b/>
            <sz val="11"/>
            <color indexed="81"/>
            <rFont val="Tahoma"/>
            <family val="2"/>
          </rPr>
          <t xml:space="preserve"> in the Key Drivers &amp; Assumptions, this cell will appear blank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JR</author>
  </authors>
  <commentList>
    <comment ref="A47" authorId="0" shapeId="0" xr:uid="{3F93D3FD-C797-4757-A510-B890A1A52D86}">
      <text>
        <r>
          <rPr>
            <b/>
            <sz val="9"/>
            <color indexed="81"/>
            <rFont val="Tahoma"/>
            <family val="2"/>
          </rPr>
          <t>JR:</t>
        </r>
        <r>
          <rPr>
            <sz val="9"/>
            <color indexed="81"/>
            <rFont val="Tahoma"/>
            <family val="2"/>
          </rPr>
          <t xml:space="preserve">
Building needs to be sealed, which will reduce utility expense.  PCR to order.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jr</author>
    <author>JR</author>
  </authors>
  <commentList>
    <comment ref="B44" authorId="0" shapeId="0" xr:uid="{26B2863B-C9CA-4D33-879F-416B17910D8B}">
      <text>
        <r>
          <rPr>
            <b/>
            <sz val="9"/>
            <color indexed="81"/>
            <rFont val="Tahoma"/>
            <family val="2"/>
          </rPr>
          <t>jr:</t>
        </r>
        <r>
          <rPr>
            <sz val="9"/>
            <color indexed="81"/>
            <rFont val="Tahoma"/>
            <family val="2"/>
          </rPr>
          <t xml:space="preserve">
beer, wine, liquor cost 18% - 25%</t>
        </r>
      </text>
    </comment>
    <comment ref="B45" authorId="0" shapeId="0" xr:uid="{28C5FAAE-4530-4D18-A026-AF19D3BE6764}">
      <text>
        <r>
          <rPr>
            <b/>
            <sz val="9"/>
            <color indexed="81"/>
            <rFont val="Tahoma"/>
            <family val="2"/>
          </rPr>
          <t>jr:</t>
        </r>
        <r>
          <rPr>
            <sz val="9"/>
            <color indexed="81"/>
            <rFont val="Tahoma"/>
            <family val="2"/>
          </rPr>
          <t xml:space="preserve">
beer, wine, liquor cost 18% - 25%</t>
        </r>
      </text>
    </comment>
    <comment ref="B61" authorId="1" shapeId="0" xr:uid="{BFDFB5D7-B1AC-4E3C-92F6-9DC9D1D61426}">
      <text>
        <r>
          <rPr>
            <b/>
            <sz val="9"/>
            <color indexed="81"/>
            <rFont val="Tahoma"/>
            <family val="2"/>
          </rPr>
          <t>JR:</t>
        </r>
        <r>
          <rPr>
            <sz val="9"/>
            <color indexed="81"/>
            <rFont val="Tahoma"/>
            <family val="2"/>
          </rPr>
          <t xml:space="preserve">
Includes City, County, School taxes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<sst xmlns="http://schemas.openxmlformats.org/spreadsheetml/2006/main" count="787" uniqueCount="573">
  <si>
    <t>From Sponsor:</t>
  </si>
  <si>
    <r>
      <t xml:space="preserve">  Revised Edited Phasing Construction:  </t>
    </r>
    <r>
      <rPr>
        <b/>
        <i/>
        <sz val="18"/>
        <color rgb="FFFF0000"/>
        <rFont val="Times New Roman"/>
        <family val="1"/>
      </rPr>
      <t>Hotel Section</t>
    </r>
  </si>
  <si>
    <r>
      <t xml:space="preserve">        Revised Edited Phasing Construction:  </t>
    </r>
    <r>
      <rPr>
        <b/>
        <i/>
        <sz val="18"/>
        <color rgb="FFFF0000"/>
        <rFont val="Times New Roman"/>
        <family val="1"/>
      </rPr>
      <t>Hotel Section</t>
    </r>
  </si>
  <si>
    <r>
      <t xml:space="preserve">              Revised Edited Phasing Construction:  </t>
    </r>
    <r>
      <rPr>
        <b/>
        <i/>
        <sz val="18"/>
        <color rgb="FF7030A0"/>
        <rFont val="Times New Roman"/>
        <family val="1"/>
      </rPr>
      <t>Roof Top &amp;  Spa</t>
    </r>
  </si>
  <si>
    <t xml:space="preserve">                     Revised Edited Phasing Construction:  Hotel Section</t>
  </si>
  <si>
    <t>Development Budget</t>
  </si>
  <si>
    <t>Source of Funds</t>
  </si>
  <si>
    <t>Sources &amp; Uses</t>
  </si>
  <si>
    <t>Line Item</t>
  </si>
  <si>
    <t>Amount</t>
  </si>
  <si>
    <t>Per Key</t>
  </si>
  <si>
    <t>Per Square Feet</t>
  </si>
  <si>
    <t>Sources</t>
  </si>
  <si>
    <t>Keys</t>
  </si>
  <si>
    <t>Sources:</t>
  </si>
  <si>
    <t>Senior Debt</t>
  </si>
  <si>
    <t>Mezzanine Debt / PACE financing</t>
  </si>
  <si>
    <t>Hyatt Key Money</t>
  </si>
  <si>
    <t>Equity</t>
  </si>
  <si>
    <t>Total Sources</t>
  </si>
  <si>
    <t>Detailed Budget</t>
  </si>
  <si>
    <t>Uses:</t>
  </si>
  <si>
    <t>Land / Purchase Costs:</t>
  </si>
  <si>
    <t>Acquisition Costs</t>
  </si>
  <si>
    <t>Loan Requested</t>
  </si>
  <si>
    <t>Costs  - Spa</t>
  </si>
  <si>
    <t>Purchase: Land + Building</t>
  </si>
  <si>
    <t>Hard Costs - Construcition</t>
  </si>
  <si>
    <t>Mariott  Key Money</t>
  </si>
  <si>
    <t>Costs  - Roof Top</t>
  </si>
  <si>
    <t>Option Payments</t>
  </si>
  <si>
    <t xml:space="preserve">Soft Costs </t>
  </si>
  <si>
    <t>Payofff existing Debt</t>
  </si>
  <si>
    <t>Title Insurance / Title Policy</t>
  </si>
  <si>
    <t>FF&amp;E / OS&amp;E</t>
  </si>
  <si>
    <t>Transfer Taxes</t>
  </si>
  <si>
    <t>Interest Reserve &amp; Closing Costs</t>
  </si>
  <si>
    <t>Real Estate Broker Fees/Zoning/Entitlement Fees</t>
  </si>
  <si>
    <t>Total Uses</t>
  </si>
  <si>
    <t>Prorated Ad Valorem Taxes</t>
  </si>
  <si>
    <t>Property Association Dues</t>
  </si>
  <si>
    <t xml:space="preserve">Off-Site Improvements </t>
  </si>
  <si>
    <t>Detailed Costs</t>
  </si>
  <si>
    <t>Hazardous Material Remediation</t>
  </si>
  <si>
    <t>Closing / Other</t>
  </si>
  <si>
    <t>Sub-Total:</t>
  </si>
  <si>
    <t xml:space="preserve">Secondary Debt  - Condo </t>
  </si>
  <si>
    <t>Engineering Fees / Entitlement Cost:</t>
  </si>
  <si>
    <t>Appraisal Fees</t>
  </si>
  <si>
    <t>Adjustment for Market Land Value</t>
  </si>
  <si>
    <t>Market Study</t>
  </si>
  <si>
    <t>Total Acquisition Costs</t>
  </si>
  <si>
    <t>Planning &amp; Zoning Fees  (Entitlement Approvals / Processing Fees)</t>
  </si>
  <si>
    <t>Entitlement Fees</t>
  </si>
  <si>
    <t>Hard Costs</t>
  </si>
  <si>
    <t>Special Development Fees</t>
  </si>
  <si>
    <t>Building Construction Cost</t>
  </si>
  <si>
    <t>Lot Line Adjustment - Parcel Maps / Plats</t>
  </si>
  <si>
    <t>Public Art</t>
  </si>
  <si>
    <t>ALTA Survey</t>
  </si>
  <si>
    <t>Telephone System</t>
  </si>
  <si>
    <t>Traffic Study</t>
  </si>
  <si>
    <t>Computer System / P.O.S.</t>
  </si>
  <si>
    <t>Parking Study</t>
  </si>
  <si>
    <t>Audio / Visual System</t>
  </si>
  <si>
    <t xml:space="preserve">Geotechnical Survey </t>
  </si>
  <si>
    <t>Security System Equipment</t>
  </si>
  <si>
    <t>Environmental Survey - Phase I</t>
  </si>
  <si>
    <t>Kitchen / Restaurant Equipment</t>
  </si>
  <si>
    <t>Environmental Survey - Phase II</t>
  </si>
  <si>
    <t>Laundry Room Equipment</t>
  </si>
  <si>
    <t>Environmental Impact Study</t>
  </si>
  <si>
    <t>Signage</t>
  </si>
  <si>
    <t>Total Hard Costs</t>
  </si>
  <si>
    <t>Building Construction Cost:</t>
  </si>
  <si>
    <t>Soft Costs</t>
  </si>
  <si>
    <t xml:space="preserve">Hotel  </t>
  </si>
  <si>
    <t>Design Consultants</t>
  </si>
  <si>
    <t>Hotel Demo Spent to Date</t>
  </si>
  <si>
    <t>Purchasing Agent Fees</t>
  </si>
  <si>
    <t>F&amp;B / Retail Area</t>
  </si>
  <si>
    <t>Misc. Developer Cost</t>
  </si>
  <si>
    <t xml:space="preserve">Amenity Deck </t>
  </si>
  <si>
    <t>Testing &amp; Inspections &amp; Permits</t>
  </si>
  <si>
    <t>Hotel Commons</t>
  </si>
  <si>
    <t>Legal</t>
  </si>
  <si>
    <t>Sitework</t>
  </si>
  <si>
    <t>Insurance During Construction</t>
  </si>
  <si>
    <t>Taxes During Construction</t>
  </si>
  <si>
    <t>Marketing / Sales Office / Pre-Opening</t>
  </si>
  <si>
    <t>Utility Company Distribution Charges</t>
  </si>
  <si>
    <t>Working Capital</t>
  </si>
  <si>
    <t>Water Service Distribution to Site</t>
  </si>
  <si>
    <t>General Contingency</t>
  </si>
  <si>
    <t>Sewer Service Distribution to Site</t>
  </si>
  <si>
    <t>Total Soft Costs</t>
  </si>
  <si>
    <t>Electrical Distribution to Site</t>
  </si>
  <si>
    <t>Gas Distribution to Site</t>
  </si>
  <si>
    <t>Telephone Distribution to Site</t>
  </si>
  <si>
    <t>Furniture Fixtures &amp; Equipment</t>
  </si>
  <si>
    <t>Cable TV Distribution to Site</t>
  </si>
  <si>
    <t>Operating Supplies &amp; Equipment</t>
  </si>
  <si>
    <t>Easements for Utility Distribution</t>
  </si>
  <si>
    <t>Total FF&amp;E / OS&amp;E</t>
  </si>
  <si>
    <t>Interest Reserve</t>
  </si>
  <si>
    <t>Other</t>
  </si>
  <si>
    <t>Closing Costs</t>
  </si>
  <si>
    <t>Total Interest Reserve &amp; Closing Costs</t>
  </si>
  <si>
    <t>Telephone System:</t>
  </si>
  <si>
    <t>Design</t>
  </si>
  <si>
    <t>Total Project Costs</t>
  </si>
  <si>
    <t>Conduit / Wiring</t>
  </si>
  <si>
    <t>Phone Head-end Equipment - Hotel</t>
  </si>
  <si>
    <t>Guestroom Phones</t>
  </si>
  <si>
    <t>Distributed Antenna System</t>
  </si>
  <si>
    <t>Equipment Installation</t>
  </si>
  <si>
    <t>Freight / Sales Tax</t>
  </si>
  <si>
    <t>Escalation</t>
  </si>
  <si>
    <t>Computer System / P.O.S.:</t>
  </si>
  <si>
    <t>Hotel Management System (HMS) Equipment - Hotel</t>
  </si>
  <si>
    <t>Wireless Infrastructure / Transmitting Equipment</t>
  </si>
  <si>
    <t>P.O.S. Equipment &amp; Software</t>
  </si>
  <si>
    <t>Computer (Main Server) / Workstations Desktops, Printers, Software</t>
  </si>
  <si>
    <t>High Speed Internet Access</t>
  </si>
  <si>
    <t>Electronic Credit Card Processing System</t>
  </si>
  <si>
    <t>Telephone Interface System</t>
  </si>
  <si>
    <t>Uninterrupted Power System (UPS Equipment)</t>
  </si>
  <si>
    <t>Equipment Installation / Start-up</t>
  </si>
  <si>
    <t>MATV / CATV System:</t>
  </si>
  <si>
    <t>TV Sets Guestrooms</t>
  </si>
  <si>
    <t>HDTV / Large Screen TV's - Public Area</t>
  </si>
  <si>
    <t>Pay Per View Head-end Equipment</t>
  </si>
  <si>
    <t>Cable Feed from Local Provider</t>
  </si>
  <si>
    <t>Satellite Dish</t>
  </si>
  <si>
    <t>Head End Equipment</t>
  </si>
  <si>
    <t>Installation</t>
  </si>
  <si>
    <t>Audio/Visual System:</t>
  </si>
  <si>
    <t>Speakers / Microphone Jacks  (Built-in Components)</t>
  </si>
  <si>
    <t>Head-End Equipment   (Background Music / P.A. System)</t>
  </si>
  <si>
    <t>Amplifiers / Equipment Racks</t>
  </si>
  <si>
    <t>Loose Equip.(Microphones, Portable Speakers)</t>
  </si>
  <si>
    <t>Security System Equipment:</t>
  </si>
  <si>
    <t>Surveillance Room Head-end Equipment / Furniture</t>
  </si>
  <si>
    <t>Security Cameras</t>
  </si>
  <si>
    <t>Door Card Readers (Employees)</t>
  </si>
  <si>
    <t>Door Contacts / Alarms</t>
  </si>
  <si>
    <t>Hotel / Restaurant Equipment</t>
  </si>
  <si>
    <t>Hotel Bar Equipment</t>
  </si>
  <si>
    <t>Guestroom Corridor Ice Machine</t>
  </si>
  <si>
    <t>Employee Lounge Equipment</t>
  </si>
  <si>
    <t>Kitchen Equipment MEP Hock-up / Terminations</t>
  </si>
  <si>
    <t>Kitchen Equipment Installation / Start-up &amp; Testing</t>
  </si>
  <si>
    <t>Sleeves for Beer / Soda Dispensing Equipment</t>
  </si>
  <si>
    <t>Beer / Soda Dispensing Equipment</t>
  </si>
  <si>
    <t xml:space="preserve">Laundry  Equipment </t>
  </si>
  <si>
    <t>MEP Rough-in / Connections</t>
  </si>
  <si>
    <t>Equipment Installation / Start-up / Test</t>
  </si>
  <si>
    <t>Laundry Room Accessories (Tables, Carts, Scale)</t>
  </si>
  <si>
    <t>Freight</t>
  </si>
  <si>
    <t>Sales Tax</t>
  </si>
  <si>
    <t>Furniture Fixtures &amp; Equipment (FF&amp;E):</t>
  </si>
  <si>
    <t>FF&amp;E Design / Specifications</t>
  </si>
  <si>
    <t>Guestroom FF&amp;E - New Hotel</t>
  </si>
  <si>
    <t>Guestroom Corridors</t>
  </si>
  <si>
    <t>Public Space FF&amp;E</t>
  </si>
  <si>
    <t>Food &amp; Beverage Areas</t>
  </si>
  <si>
    <t>Administrative Area</t>
  </si>
  <si>
    <t>Pool / Health Club / Spa Area</t>
  </si>
  <si>
    <t>Rooftop Bar Equipment</t>
  </si>
  <si>
    <t>Interior Landscaping</t>
  </si>
  <si>
    <t>Model Room Construction</t>
  </si>
  <si>
    <t>Model Room FF&amp;E Fit-out</t>
  </si>
  <si>
    <t>Attic Stock Provisions</t>
  </si>
  <si>
    <t>Warehousing</t>
  </si>
  <si>
    <t>FF&amp;E Installation</t>
  </si>
  <si>
    <t>Elevator Hoist Operator Charges</t>
  </si>
  <si>
    <t>Dumpster Allowance</t>
  </si>
  <si>
    <t>Operating Supplies &amp; Equipment (OS&amp;E):</t>
  </si>
  <si>
    <t>Hotel Operating Supplies &amp; Equipment</t>
  </si>
  <si>
    <t>3-Meal Restaurant</t>
  </si>
  <si>
    <t>Accounting</t>
  </si>
  <si>
    <t>Computer</t>
  </si>
  <si>
    <t>Engineering</t>
  </si>
  <si>
    <t>Food &amp; Beverage</t>
  </si>
  <si>
    <t>Front Office</t>
  </si>
  <si>
    <t>Guestrooms</t>
  </si>
  <si>
    <t>Human Resources</t>
  </si>
  <si>
    <t>Housekeeping</t>
  </si>
  <si>
    <t>Laundry</t>
  </si>
  <si>
    <t>Kitchen</t>
  </si>
  <si>
    <t>Lounge</t>
  </si>
  <si>
    <t>Offices @ BOH / Equip &amp; Supplies Admin</t>
  </si>
  <si>
    <t>Pool</t>
  </si>
  <si>
    <t>Printing &amp; Purchasing</t>
  </si>
  <si>
    <t>Rooms Office Supplies &amp; Misc.</t>
  </si>
  <si>
    <t>Room Service</t>
  </si>
  <si>
    <t>Security</t>
  </si>
  <si>
    <t>Uniforms</t>
  </si>
  <si>
    <t>Health Club Equipment</t>
  </si>
  <si>
    <t xml:space="preserve">  OS&amp;E Installation  (Assume w/ Hotel Staff)</t>
  </si>
  <si>
    <t xml:space="preserve">  Freight / Sales Tax</t>
  </si>
  <si>
    <t xml:space="preserve">  Warehousing</t>
  </si>
  <si>
    <t xml:space="preserve">  Elevator Hoist Operator Charges</t>
  </si>
  <si>
    <t xml:space="preserve">  Dumpster Allowance</t>
  </si>
  <si>
    <t>Signage:</t>
  </si>
  <si>
    <t>Code Required Signage</t>
  </si>
  <si>
    <t>Building Mounted Signs (2 ea.) |  Monument Sign (1 ea.)</t>
  </si>
  <si>
    <t>Guestroom / Public Area Signage (Interior Signage)</t>
  </si>
  <si>
    <t>Themed Signage</t>
  </si>
  <si>
    <t>Misc. Equipment / Bldg. Maintenance Equipment:</t>
  </si>
  <si>
    <t>Trash Compactor Equipment</t>
  </si>
  <si>
    <t>Cardboard Bailer</t>
  </si>
  <si>
    <t>Grounds Maintenance Equipment</t>
  </si>
  <si>
    <t>Pool / Spa Maintenance Equipment</t>
  </si>
  <si>
    <t>Building Engineer Supplies / Equipment</t>
  </si>
  <si>
    <t>Window Washing Equipment</t>
  </si>
  <si>
    <t>Design Consultants:</t>
  </si>
  <si>
    <t>Architect</t>
  </si>
  <si>
    <t>Interior Designer</t>
  </si>
  <si>
    <t>Structural Engineering</t>
  </si>
  <si>
    <t>Civil Engineering</t>
  </si>
  <si>
    <t>Electrical Engineer</t>
  </si>
  <si>
    <t>Mechanical Engineer</t>
  </si>
  <si>
    <t>Plumbing Engineer</t>
  </si>
  <si>
    <t>Fire / Life Safety</t>
  </si>
  <si>
    <t>Acoustical Consultant</t>
  </si>
  <si>
    <t>Landscape Architect</t>
  </si>
  <si>
    <t>Elevator Consultant</t>
  </si>
  <si>
    <t>Specifications</t>
  </si>
  <si>
    <t>Code Consultant</t>
  </si>
  <si>
    <t xml:space="preserve">Signage </t>
  </si>
  <si>
    <t>Lighting Consultant</t>
  </si>
  <si>
    <t>Parking Consultant</t>
  </si>
  <si>
    <t>Special Systems Consultant:</t>
  </si>
  <si>
    <t xml:space="preserve">  Audio Visual</t>
  </si>
  <si>
    <t xml:space="preserve">  Security</t>
  </si>
  <si>
    <t xml:space="preserve">  Telephone</t>
  </si>
  <si>
    <t>Pools &amp; Fountain</t>
  </si>
  <si>
    <t>Kitchen / Laundry Room Consultant</t>
  </si>
  <si>
    <t>ADA Consultant</t>
  </si>
  <si>
    <t>Color Renderings</t>
  </si>
  <si>
    <t>Reimbursables</t>
  </si>
  <si>
    <t>Purchasing Agent Fees:</t>
  </si>
  <si>
    <t xml:space="preserve">Purchasing Agent Fees  (FF&amp;E) </t>
  </si>
  <si>
    <t xml:space="preserve">Purchasing Agent Fees  (OS&amp;E) </t>
  </si>
  <si>
    <t xml:space="preserve">Purchasing Agent Reimbursables  </t>
  </si>
  <si>
    <t>Developer Overhead &amp; Fees:</t>
  </si>
  <si>
    <t>of total dev. Cost</t>
  </si>
  <si>
    <t>Developer's Fee</t>
  </si>
  <si>
    <t>Developer's Overhead</t>
  </si>
  <si>
    <t>Developer Contengency</t>
  </si>
  <si>
    <t>Misc. Developer Cost:</t>
  </si>
  <si>
    <t>Site Security</t>
  </si>
  <si>
    <t>Utility Consumption Cost (Electric, Gas, Water)</t>
  </si>
  <si>
    <t>Project Identification Signage</t>
  </si>
  <si>
    <t>Overhead Contingency</t>
  </si>
  <si>
    <t>Franchise / Technical Services Fees / Owner Representative:</t>
  </si>
  <si>
    <t>Technical Services Fees</t>
  </si>
  <si>
    <t>Technical Services Reimbursables</t>
  </si>
  <si>
    <t>Franchise Fees</t>
  </si>
  <si>
    <t>Permits &amp; Fees</t>
  </si>
  <si>
    <t>Grading Permit</t>
  </si>
  <si>
    <t>Foundation Permit</t>
  </si>
  <si>
    <t>Building Permit Fee</t>
  </si>
  <si>
    <t>Plan Check Fee</t>
  </si>
  <si>
    <t>Water &amp; Sewer Tap Fees</t>
  </si>
  <si>
    <t>State Imposed Fees</t>
  </si>
  <si>
    <t>School Impact Fees</t>
  </si>
  <si>
    <t>Public Improvement Fees (Streets)</t>
  </si>
  <si>
    <t>Public Improvement Fees (Utilities)</t>
  </si>
  <si>
    <t>Storm Water Plan Check / Fees</t>
  </si>
  <si>
    <t>Development Impact Fee</t>
  </si>
  <si>
    <t>Facilities Benefit Assessment</t>
  </si>
  <si>
    <t>Housing Trust Fund Fee</t>
  </si>
  <si>
    <t>Other Misc. Permits &amp; Fees</t>
  </si>
  <si>
    <t>Testing &amp; Inspections:</t>
  </si>
  <si>
    <t>Soils Testing</t>
  </si>
  <si>
    <t>Concrete Testing / Concrete Reinforcing Inspection</t>
  </si>
  <si>
    <t>Masonry Testing / Inspection</t>
  </si>
  <si>
    <t>Steel Testing / Inspections</t>
  </si>
  <si>
    <t>Fireproofing Testing / Inspections</t>
  </si>
  <si>
    <t>Building Envelope / Window Leakage Testing</t>
  </si>
  <si>
    <t>Legal:</t>
  </si>
  <si>
    <t>Due Diligence / Ground Lease Agreement</t>
  </si>
  <si>
    <t>Development / Construction Agreements</t>
  </si>
  <si>
    <t>Real Estate Tax Consultant / Audits / Accounting</t>
  </si>
  <si>
    <t>Legal: Operating/Franchise Agreement</t>
  </si>
  <si>
    <t>Legal: Construction Financing</t>
  </si>
  <si>
    <t>Insurance During Construction:</t>
  </si>
  <si>
    <t>Builders Risk Insurance   (Hard Cost)</t>
  </si>
  <si>
    <t>Builders Risk Insurance   (Soft Cost)</t>
  </si>
  <si>
    <t>Hurricane Insurance</t>
  </si>
  <si>
    <t>General Liability Insurance</t>
  </si>
  <si>
    <t>Professional / Pollution Insurance</t>
  </si>
  <si>
    <t>Terrorism Insurance</t>
  </si>
  <si>
    <t>Force Majeure</t>
  </si>
  <si>
    <t>Taxes During Construction:</t>
  </si>
  <si>
    <t>Property Taxes Pre-Construction</t>
  </si>
  <si>
    <t>Property Taxes During Construction</t>
  </si>
  <si>
    <t>Marketing / Sales Office / Pre-Opening:</t>
  </si>
  <si>
    <t>Marketing:</t>
  </si>
  <si>
    <t>Salaries &amp; Wages</t>
  </si>
  <si>
    <t>Payroll Taxes &amp; Employee Relations</t>
  </si>
  <si>
    <t>Office Rental &amp; Expenses</t>
  </si>
  <si>
    <t>Advertising &amp; Promotional Expenses</t>
  </si>
  <si>
    <t>Public Relations</t>
  </si>
  <si>
    <t>Pre-Opening</t>
  </si>
  <si>
    <t>Misc. Pre-Opening Expenses</t>
  </si>
  <si>
    <t>Food &amp; Beverage Inventories</t>
  </si>
  <si>
    <t>Employee Hiring</t>
  </si>
  <si>
    <t>Employee Training</t>
  </si>
  <si>
    <t>Operating Deficit Reserve</t>
  </si>
  <si>
    <t>Interest Reserve to Stabilization</t>
  </si>
  <si>
    <t>Developer Contingency</t>
  </si>
  <si>
    <t>Financing Cost: (w/const. interest reserve)</t>
  </si>
  <si>
    <t>Appraisal Fee / 3rd Party Reports</t>
  </si>
  <si>
    <t xml:space="preserve">Market Study </t>
  </si>
  <si>
    <t>Flood Certificate / Inspection Fee</t>
  </si>
  <si>
    <t>Loan Origination - Senior Debt</t>
  </si>
  <si>
    <t>Loan Origination - Other Debt</t>
  </si>
  <si>
    <t>Broker Fees - Senior Debt</t>
  </si>
  <si>
    <t>Broker Fees - Other Debt</t>
  </si>
  <si>
    <t>Loan Closing Cost</t>
  </si>
  <si>
    <t>Preferred Return on Equity - Waterfall</t>
  </si>
  <si>
    <t>Construction Period Interest - Senior Debt</t>
  </si>
  <si>
    <t>Construction Period Interest - Other Debt</t>
  </si>
  <si>
    <t>Construction Inspection Fees</t>
  </si>
  <si>
    <t>Total Project Costs:</t>
  </si>
  <si>
    <t xml:space="preserve">Soft Cost </t>
  </si>
  <si>
    <t>Land Cost</t>
  </si>
  <si>
    <t>Hard Cost</t>
  </si>
  <si>
    <t xml:space="preserve">Cash flow budget Phase One  Hotel </t>
  </si>
  <si>
    <t xml:space="preserve">Cash flow budget Phase Two Welness Spa </t>
  </si>
  <si>
    <t>Cash flow budget Phase Three  Roof Top Bar &amp; Restaurant</t>
  </si>
  <si>
    <t xml:space="preserve">MONTH </t>
  </si>
  <si>
    <t>SOFT COSTS</t>
  </si>
  <si>
    <t>HARD COSTS</t>
  </si>
  <si>
    <t>CONSTRUCTION COSTS</t>
  </si>
  <si>
    <t xml:space="preserve">TOTAL </t>
  </si>
  <si>
    <t xml:space="preserve"> </t>
  </si>
  <si>
    <t>SOFT COST INCLUDES -</t>
  </si>
  <si>
    <t>Architecture/Engineering</t>
  </si>
  <si>
    <t xml:space="preserve">Design </t>
  </si>
  <si>
    <t>Spa Design</t>
  </si>
  <si>
    <t>Interior base  shell Design</t>
  </si>
  <si>
    <t>HARD COST INCLUDES</t>
  </si>
  <si>
    <t>FF&amp;E</t>
  </si>
  <si>
    <t>Low Voltage Package</t>
  </si>
  <si>
    <t>Appliances</t>
  </si>
  <si>
    <t>White Box Shell</t>
  </si>
  <si>
    <t>Laundry Equipment</t>
  </si>
  <si>
    <t>Kitchen Equipment</t>
  </si>
  <si>
    <t>Fitness Equipment</t>
  </si>
  <si>
    <t>The Maison - Autograph by Marriott hotel</t>
  </si>
  <si>
    <t>Assumptions &amp; Inputs</t>
  </si>
  <si>
    <t>Name:</t>
  </si>
  <si>
    <t>The Maison - an Autograph by Marriott hotel</t>
  </si>
  <si>
    <t>Location:</t>
  </si>
  <si>
    <t>6405 Sugarloaf Parkway, Duluth, GA 30097</t>
  </si>
  <si>
    <t>First Year of Operation:</t>
  </si>
  <si>
    <t>Year Constructed:</t>
  </si>
  <si>
    <t>Number of Proforma Units:</t>
  </si>
  <si>
    <t>Square Feet of Land:</t>
  </si>
  <si>
    <t>Acres of Land:</t>
  </si>
  <si>
    <t>Stories:</t>
  </si>
  <si>
    <t>Square Feet Building</t>
  </si>
  <si>
    <t>5 year Cashflow</t>
  </si>
  <si>
    <t>Years 6 - 10</t>
  </si>
  <si>
    <t>Inflation</t>
  </si>
  <si>
    <t>Occupancy %</t>
  </si>
  <si>
    <t>Average Daily Room Rate</t>
  </si>
  <si>
    <t>Growth</t>
  </si>
  <si>
    <t>Inflation only</t>
  </si>
  <si>
    <t>Room Type</t>
  </si>
  <si>
    <t>Count</t>
  </si>
  <si>
    <t>SF</t>
  </si>
  <si>
    <t>Total SF</t>
  </si>
  <si>
    <t>ADR</t>
  </si>
  <si>
    <t>ADR / SF</t>
  </si>
  <si>
    <t>ARN</t>
  </si>
  <si>
    <t>Revenue</t>
  </si>
  <si>
    <t>Ratio</t>
  </si>
  <si>
    <t>Standard</t>
  </si>
  <si>
    <t>Premium Location</t>
  </si>
  <si>
    <t>Junior Suite</t>
  </si>
  <si>
    <t>Suite - Premium</t>
  </si>
  <si>
    <t>DREAM Suite</t>
  </si>
  <si>
    <t>Owners Suite</t>
  </si>
  <si>
    <t>Per Occupied Room Night (POR)</t>
  </si>
  <si>
    <t>Food and Beverage (Restaurant A - Lobby Market Place ) Revenue</t>
  </si>
  <si>
    <t>Food and Beverage (Restaurant - Rooftop) Lease Income</t>
  </si>
  <si>
    <t>Food and Beverage (Lobby Bar / Coffee Bar) Revenue</t>
  </si>
  <si>
    <t>Food and Beverage (Speakeasy / Cigar Bar - Rooftop) Lease Income</t>
  </si>
  <si>
    <t>Parking Deck Revenue</t>
  </si>
  <si>
    <t>Telephone Revenue</t>
  </si>
  <si>
    <t>Other Op. Departments (Meeting + Nightclub + Studio + Theater + Laundry + Vending) Revenue</t>
  </si>
  <si>
    <t>Spa Revenue (Services + Retail Products) - Lease Income</t>
  </si>
  <si>
    <t>Year 1</t>
  </si>
  <si>
    <t>Year 2</t>
  </si>
  <si>
    <t>Year 3</t>
  </si>
  <si>
    <t>Year 4</t>
  </si>
  <si>
    <t>Year 5</t>
  </si>
  <si>
    <t>Rooms Expense (% of Dept. Revenue)</t>
  </si>
  <si>
    <t>Food and Beverage (Restaurant A - Lobby) Expense (% of Dept. Revenue)</t>
  </si>
  <si>
    <t>Food and Beverage (Restaurant B - Rooftop) Expense (% of Dept. Revenue)</t>
  </si>
  <si>
    <t>Food and Beverage (Bar A - Lobby) Expense (% of Dept. Revenue)</t>
  </si>
  <si>
    <t>Food and Beverage (Bar B - Rooftop) Expense (% of Dept. Revenue)</t>
  </si>
  <si>
    <t>Parking Expense (% of Dept. Revenue)</t>
  </si>
  <si>
    <t>Telephone Expense (% of Dept. Revenue)</t>
  </si>
  <si>
    <t>Other Op. Depts. Expense (% of Dept. Revenue)</t>
  </si>
  <si>
    <t>Spa Expense (% of Dept. Revenue)</t>
  </si>
  <si>
    <t>Admin. &amp; General Expense (% of Gross Revenue)</t>
  </si>
  <si>
    <t>Sales &amp; Marketing Expense (% of Gross Revenue)</t>
  </si>
  <si>
    <t>License Fee (% of Gross Revenue)</t>
  </si>
  <si>
    <t>Services Contribution Fee (% of Gross Revenue)</t>
  </si>
  <si>
    <t>Operations, Repairs &amp; Maint. Expense (% of Total Revenue)</t>
  </si>
  <si>
    <t>IT Systems Expense (% of Total Revenue)</t>
  </si>
  <si>
    <t>Utilities Expense (% of Total Revenue)*</t>
  </si>
  <si>
    <t>Base Management Fees (% of Total Revenue)</t>
  </si>
  <si>
    <t>Asset Management Fees (% of Total Revenue)</t>
  </si>
  <si>
    <t>Property Taxes ($)</t>
  </si>
  <si>
    <t>Property Insurance (as $ PAR)</t>
  </si>
  <si>
    <t>Other Fixed Charges (% of Total Revenue)</t>
  </si>
  <si>
    <t>Reserve for Replacement (% of Total Revenue)</t>
  </si>
  <si>
    <t>Valuation</t>
  </si>
  <si>
    <t>Discount Rate</t>
  </si>
  <si>
    <t xml:space="preserve">Electricity- Jackson EMC- roughly 18-27k per </t>
  </si>
  <si>
    <t>Mid-Year Convention? (Y or N)</t>
  </si>
  <si>
    <t>N</t>
  </si>
  <si>
    <t>Water- Gwinnett County Department of Water Resources- roughly $2.5k-$3.5k/month)</t>
  </si>
  <si>
    <t>Fiscal Year Ending (1-12)</t>
  </si>
  <si>
    <t>Waste (Dumpster)- Waste Management- roughly $1.2k/month</t>
  </si>
  <si>
    <t>Projections Discounted to (1-12)</t>
  </si>
  <si>
    <t>Lawn Maintenance- Gibson Landscape- $4,650/month</t>
  </si>
  <si>
    <t>DCF Type (Five Years "F" or Ten Years "T")</t>
  </si>
  <si>
    <t>F</t>
  </si>
  <si>
    <t>Pest Control- Flexible Pest Services- $331.50/month</t>
  </si>
  <si>
    <t>Terminal Cap Rate (Trailing)</t>
  </si>
  <si>
    <t>Elevator Maintenance- Kone Inc.- $8,334/quarter</t>
  </si>
  <si>
    <t>Terminal Multiple of EBITDA (Trailing)</t>
  </si>
  <si>
    <t>Aquatrol Service Contract- Momar Inc- $420/month</t>
  </si>
  <si>
    <t>Broker Fee upon Exit</t>
  </si>
  <si>
    <t>Suppression System Inspection- Southern Fire and Controls Inc- $500 (semiannual)</t>
  </si>
  <si>
    <t>Perpetuity Growth Rate</t>
  </si>
  <si>
    <t xml:space="preserve">Statement of Hotel Revenues and Expenses for Years 2nd to 6th year </t>
  </si>
  <si>
    <t>Year 6</t>
  </si>
  <si>
    <t>FY Beginning:</t>
  </si>
  <si>
    <t>Total # Units:</t>
  </si>
  <si>
    <t xml:space="preserve">Occupancy </t>
  </si>
  <si>
    <t>ADR per ORN</t>
  </si>
  <si>
    <t>Annual ARNs</t>
  </si>
  <si>
    <t>Annual ORNs</t>
  </si>
  <si>
    <t>RevPar</t>
  </si>
  <si>
    <t>(US Dollars in Thousands)</t>
  </si>
  <si>
    <t>Revenues</t>
  </si>
  <si>
    <t>$</t>
  </si>
  <si>
    <t>%</t>
  </si>
  <si>
    <t>POR</t>
  </si>
  <si>
    <t>PAR</t>
  </si>
  <si>
    <t>Rooms</t>
  </si>
  <si>
    <t>Food and Beverage (Bar A - Lobby Bar ) Revenue</t>
  </si>
  <si>
    <t xml:space="preserve">Parking Deck </t>
  </si>
  <si>
    <t>Telephone</t>
  </si>
  <si>
    <t>Other Op. Departments (Meeting + Studio + Theater + Laundry + Vending)</t>
  </si>
  <si>
    <t>Total</t>
  </si>
  <si>
    <t>Departmental Expenses</t>
  </si>
  <si>
    <t>Spa Expense</t>
  </si>
  <si>
    <t>Gross Operating Profit</t>
  </si>
  <si>
    <t>Undistributed Operating Expenses</t>
  </si>
  <si>
    <t>Administrative and General</t>
  </si>
  <si>
    <t>Sales and Marketing</t>
  </si>
  <si>
    <t>License Fees - Royalty to Hyatt</t>
  </si>
  <si>
    <t>Marketing Fees to Hyatt</t>
  </si>
  <si>
    <t>Operations, Repairs and Maintenance</t>
  </si>
  <si>
    <t>Utilities</t>
  </si>
  <si>
    <t>IT Systems - Hyatt</t>
  </si>
  <si>
    <t>Base Management Fees</t>
  </si>
  <si>
    <t>Asset Management Fees</t>
  </si>
  <si>
    <t>Income Before Fixed Charges</t>
  </si>
  <si>
    <t>Fixed Charges</t>
  </si>
  <si>
    <t>Property Taxes</t>
  </si>
  <si>
    <t>Property Insurance</t>
  </si>
  <si>
    <t>Other Fixed Charges</t>
  </si>
  <si>
    <t>Reserve for Replacement FF&amp;E</t>
  </si>
  <si>
    <t>EBITDA / FCF</t>
  </si>
  <si>
    <t>Principal &amp; Interest Expense - Senior Debt</t>
  </si>
  <si>
    <t>Principal &amp; Interest Expense - Junior Debt</t>
  </si>
  <si>
    <t>Pre-Tax Cash Flow</t>
  </si>
  <si>
    <t>Operating Statistics</t>
  </si>
  <si>
    <t>Sales Growth</t>
  </si>
  <si>
    <t>-</t>
  </si>
  <si>
    <t>COGS as % of Sales</t>
  </si>
  <si>
    <t>Gross Profit as % of Sales</t>
  </si>
  <si>
    <t>SG&amp;A as % of Sales</t>
  </si>
  <si>
    <t>EBITDA Margin</t>
  </si>
  <si>
    <t>Valuation &amp; Credit</t>
  </si>
  <si>
    <t>Discounted Cashflow</t>
  </si>
  <si>
    <t>Fiscal Year Ending December</t>
  </si>
  <si>
    <t>(US Dollars)</t>
  </si>
  <si>
    <t>Unlevered Free Cash Flow ($)</t>
  </si>
  <si>
    <t>Adjustment to 1st Year Cash Flow</t>
  </si>
  <si>
    <t>Adjusted Unlevered Free Cash Flow</t>
  </si>
  <si>
    <t>Time Period of Discount - Years</t>
  </si>
  <si>
    <t>Time Period of Discount - Years (End-Year Convention)</t>
  </si>
  <si>
    <t>Discount Factor for Free Cash Flow</t>
  </si>
  <si>
    <t>Present Value of Unlevered Free Cash Flow ($)</t>
  </si>
  <si>
    <t xml:space="preserve">Sum of PV of Unlevered Free Cash Flows ($) </t>
  </si>
  <si>
    <t xml:space="preserve">Terminal Value Calculation - EBITDA Multiple Method  </t>
  </si>
  <si>
    <t xml:space="preserve">Terminal Value: 12.5x 2029E EBITDA </t>
  </si>
  <si>
    <t/>
  </si>
  <si>
    <t>Discount Factor for Terminal Value (End-Year Convention)</t>
  </si>
  <si>
    <t>Present Value of Terminal Value ($)</t>
  </si>
  <si>
    <t>Enterprise Value ($)</t>
  </si>
  <si>
    <t>$392949 per key</t>
  </si>
  <si>
    <t>Net Debt</t>
  </si>
  <si>
    <t>Equity Value</t>
  </si>
  <si>
    <t xml:space="preserve">Terminal Value Calculation - Perpetuity Growth Method  </t>
  </si>
  <si>
    <t xml:space="preserve">Terminal Value: 1.3% Perpetuity Growth Rate </t>
  </si>
  <si>
    <t>Implied Terminal EBITDA Multiple</t>
  </si>
  <si>
    <t>$335016 per key</t>
  </si>
  <si>
    <t>Summary Credit Statistics</t>
  </si>
  <si>
    <t>Equity Returns to Sponsor</t>
  </si>
  <si>
    <t>Pro Forma</t>
  </si>
  <si>
    <t>Target</t>
  </si>
  <si>
    <t>2025E</t>
  </si>
  <si>
    <t>2026E</t>
  </si>
  <si>
    <t>2027E</t>
  </si>
  <si>
    <t>Cap Rate - Trailing</t>
  </si>
  <si>
    <t>EBITDA Exit Multiple - Trailing</t>
  </si>
  <si>
    <t>EBITDA / DSCR</t>
  </si>
  <si>
    <t>&gt; 1.3x</t>
  </si>
  <si>
    <t>Exit Year EBITDA</t>
  </si>
  <si>
    <t>EBITDA-Capex / DSCR</t>
  </si>
  <si>
    <t>&gt; 1.2x</t>
  </si>
  <si>
    <t>Enterprise Value</t>
  </si>
  <si>
    <t>Less Net Debt and Preferred</t>
  </si>
  <si>
    <t>Total Debt / EBITDA</t>
  </si>
  <si>
    <t>&lt; 5.5x</t>
  </si>
  <si>
    <t>Equity Value to Sponsors</t>
  </si>
  <si>
    <t>Senior Debt / EBITDA</t>
  </si>
  <si>
    <t>&lt; 3.5x</t>
  </si>
  <si>
    <t>Initial Equity (%): GP</t>
  </si>
  <si>
    <t>LP</t>
  </si>
  <si>
    <t>Total Debt / Total Capitalization</t>
  </si>
  <si>
    <t>Initial Equity (%): LP</t>
  </si>
  <si>
    <t>Return of Capital ($):</t>
  </si>
  <si>
    <t>Initial Equity ($): GP</t>
  </si>
  <si>
    <t>Preferred Return ($):</t>
  </si>
  <si>
    <t>Initial Equity ($): LP</t>
  </si>
  <si>
    <t>CI ($):</t>
  </si>
  <si>
    <t>Revenues per Room</t>
  </si>
  <si>
    <t>Holding Period (months):</t>
  </si>
  <si>
    <t>NOI per Room</t>
  </si>
  <si>
    <t>(-) Total Initial Equity ($):</t>
  </si>
  <si>
    <t>ROIC:</t>
  </si>
  <si>
    <t>(-) Net Debt ($):</t>
  </si>
  <si>
    <t>IRR:</t>
  </si>
  <si>
    <t>Cost of Capital</t>
  </si>
  <si>
    <t>Loan Amount</t>
  </si>
  <si>
    <t>Interest Rate</t>
  </si>
  <si>
    <t>(-) Other Costs/Expenses ($):</t>
  </si>
  <si>
    <t>(+) Profits/Distributions Received ($):</t>
  </si>
  <si>
    <t>GP</t>
  </si>
  <si>
    <t>MAR Key Money</t>
  </si>
  <si>
    <t>(+) Exit Price ($):</t>
  </si>
  <si>
    <t>$650000 per key</t>
  </si>
  <si>
    <t>WACC</t>
  </si>
  <si>
    <t>Net Profit ($):</t>
  </si>
  <si>
    <t>Deal Fee ($)</t>
  </si>
  <si>
    <t>Preferred Return (%)</t>
  </si>
  <si>
    <t>Other Fees ($)</t>
  </si>
  <si>
    <t>CI to GP post Preferred Return (%)</t>
  </si>
  <si>
    <t>Mariott Autograph - DULUTH,GA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</si>
</sst>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   -&quot;?_);_(@_)"/>
    <numFmt numFmtId="165" formatCode="_(* #,##0%;_(* \(#,##0\)%;_(* &quot;   -&quot;?_)"/>
    <numFmt numFmtId="166" formatCode="&quot;$&quot;_(#,##0_);&quot;$&quot;\(#,##0\)"/>
    <numFmt numFmtId="167" formatCode="_(* #,##0.0%;_(* \(#,##0.0\)%;_(* &quot;   -&quot;?_)"/>
    <numFmt numFmtId="168" formatCode="_(&quot;$&quot;* #,##0.0_);_(&quot;$&quot;* \(#,##0.0\);_(&quot;$&quot;* &quot;-&quot;?_);_(@_)"/>
    <numFmt numFmtId="169" formatCode="_(&quot;$&quot;* #,##0_);_(&quot;$&quot;* \(#,##0\);_(&quot;$&quot;* &quot;-&quot;??_);_(@_)"/>
    <numFmt numFmtId="170" formatCode="_(* &quot;$&quot;\ #,##0_);_(* &quot;$&quot;\ \(#,##0\);_(* &quot;&quot;&quot;$&quot;\ \ \-&quot;&quot;?_);_(@_)"/>
    <numFmt numFmtId="171" formatCode="_(* #,##0_);_(* \(#,##0\);_(* &quot;-&quot;??_);_(@_)"/>
    <numFmt numFmtId="172" formatCode="0.0%"/>
    <numFmt numFmtId="173" formatCode="[$-409]mmmm\ d\,\ yyyy;@"/>
    <numFmt numFmtId="174" formatCode="0.000%"/>
    <numFmt numFmtId="175" formatCode="0.0000"/>
    <numFmt numFmtId="176" formatCode="&quot;$&quot;#,##0.00"/>
    <numFmt numFmtId="177" formatCode="&quot;$&quot;#,##0"/>
    <numFmt numFmtId="178" formatCode="#,##0.0_)\x;\(#,##0.0\)\x"/>
    <numFmt numFmtId="179" formatCode="&quot;$&quot;#,##0.0_);\(&quot;$&quot;#,##0.0\)"/>
    <numFmt numFmtId="180" formatCode="&quot;$&quot;#,##0.0_);[Red]\(&quot;$&quot;#,##0.0\)"/>
    <numFmt numFmtId="181" formatCode="#,##0.0"/>
    <numFmt numFmtId="182" formatCode="#,##0.0_);[Red]\(#,##0.0\)"/>
    <numFmt numFmtId="183" formatCode="&quot;$&quot;_(#,##0.00_);&quot;$&quot;\(#,##0.00\)"/>
    <numFmt numFmtId="184" formatCode="&quot;$&quot;_(#,##0.0_);&quot;$&quot;\(#,##0.0\)"/>
    <numFmt numFmtId="185" formatCode="_(#,##0_);\(#,##0\)"/>
    <numFmt numFmtId="186" formatCode="#,##0.0_);\(#,##0.0\)"/>
    <numFmt numFmtId="187" formatCode="#,##0.0000_);\(#,##0.0000\)"/>
    <numFmt numFmtId="188" formatCode="_(#,##0.00_);\(#,##0.00\)"/>
    <numFmt numFmtId="189" formatCode="##0.0_)\x;\(##0.0\)\x"/>
    <numFmt numFmtId="190" formatCode="#,##0.0_)_x;\(#,##0.0\)_x"/>
    <numFmt numFmtId="191" formatCode="#,##0.00%_);\(#,##0.00%\)"/>
    <numFmt numFmtId="192" formatCode="0.00\x"/>
  </numFmts>
  <fonts count="73">
    <font>
      <sz val="12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i/>
      <sz val="12"/>
      <color rgb="FFFF0000"/>
      <name val="Times New Roman"/>
      <family val="1"/>
    </font>
    <font>
      <b/>
      <i/>
      <sz val="18"/>
      <color rgb="FFFF0000"/>
      <name val="Times New Roman"/>
      <family val="1"/>
    </font>
    <font>
      <sz val="10"/>
      <name val="Times New Roman"/>
      <family val="1"/>
    </font>
    <font>
      <b/>
      <i/>
      <sz val="18"/>
      <color rgb="FF7030A0"/>
      <name val="Times New Roman"/>
      <family val="1"/>
    </font>
    <font>
      <b/>
      <sz val="16"/>
      <color rgb="FF002060"/>
      <name val="Times New Roman"/>
      <family val="1"/>
    </font>
    <font>
      <sz val="12"/>
      <name val="Arial"/>
      <family val="2"/>
    </font>
    <font>
      <sz val="9"/>
      <color theme="1"/>
      <name val="Aptos Narrow"/>
      <family val="2"/>
      <scheme val="minor"/>
    </font>
    <font>
      <b/>
      <sz val="9"/>
      <color rgb="FF002060"/>
      <name val="Times New Roman"/>
      <family val="1"/>
    </font>
    <font>
      <b/>
      <i/>
      <sz val="9"/>
      <color rgb="FF002060"/>
      <name val="Times New Roman"/>
      <family val="1"/>
    </font>
    <font>
      <b/>
      <sz val="18"/>
      <color rgb="FF002060"/>
      <name val="Times New Roman"/>
      <family val="1"/>
    </font>
    <font>
      <b/>
      <sz val="11"/>
      <color rgb="FF003366"/>
      <name val="Times New Roman"/>
      <family val="1"/>
    </font>
    <font>
      <b/>
      <sz val="14"/>
      <color rgb="FF003366"/>
      <name val="Times New Roman"/>
      <family val="1"/>
    </font>
    <font>
      <sz val="10"/>
      <color rgb="FF003366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i/>
      <sz val="10.5"/>
      <color rgb="FF002060"/>
      <name val="Times New Roman"/>
      <family val="1"/>
    </font>
    <font>
      <sz val="10.5"/>
      <color theme="1"/>
      <name val="Times New Roman"/>
      <family val="1"/>
    </font>
    <font>
      <b/>
      <i/>
      <sz val="10.5"/>
      <color theme="1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i/>
      <sz val="10.5"/>
      <color theme="1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sz val="10.5"/>
      <color rgb="FF000000"/>
      <name val="Times New Roman"/>
      <family val="1"/>
    </font>
    <font>
      <i/>
      <sz val="10.5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Verdana"/>
      <family val="2"/>
    </font>
    <font>
      <b/>
      <sz val="10.5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u/>
      <sz val="9"/>
      <name val="Times New Roman"/>
      <family val="1"/>
    </font>
    <font>
      <i/>
      <u/>
      <sz val="9"/>
      <name val="Times New Roman"/>
      <family val="1"/>
    </font>
    <font>
      <b/>
      <sz val="10.5"/>
      <color rgb="FF000000"/>
      <name val="Times New Roman"/>
      <family val="1"/>
    </font>
    <font>
      <b/>
      <i/>
      <sz val="10.5"/>
      <color rgb="FF000000"/>
      <name val="Times New Roman"/>
      <family val="1"/>
    </font>
    <font>
      <b/>
      <sz val="9"/>
      <color rgb="FFFF0000"/>
      <name val="Times New Roman"/>
      <family val="1"/>
    </font>
    <font>
      <i/>
      <sz val="10.5"/>
      <name val="Times New Roman"/>
      <family val="1"/>
    </font>
    <font>
      <b/>
      <i/>
      <sz val="10.5"/>
      <name val="Times New Roman"/>
      <family val="1"/>
    </font>
    <font>
      <sz val="10"/>
      <name val="MS Sans Serif"/>
    </font>
    <font>
      <b/>
      <sz val="24"/>
      <color indexed="18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10"/>
      <name val="MS Sans Serif"/>
      <family val="2"/>
    </font>
    <font>
      <b/>
      <u/>
      <sz val="8"/>
      <color rgb="FF000099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indexed="18"/>
      <name val="Arial"/>
      <family val="2"/>
    </font>
    <font>
      <sz val="8"/>
      <color indexed="18"/>
      <name val="Arial"/>
      <family val="2"/>
    </font>
    <font>
      <b/>
      <u/>
      <sz val="8"/>
      <name val="Arial"/>
      <family val="2"/>
    </font>
    <font>
      <b/>
      <u val="doubleAccounting"/>
      <sz val="8"/>
      <name val="Arial"/>
      <family val="2"/>
    </font>
    <font>
      <b/>
      <sz val="8"/>
      <color rgb="FF0000FF"/>
      <name val="Arial"/>
      <family val="2"/>
    </font>
    <font>
      <b/>
      <sz val="10"/>
      <name val="MS Sans Serif"/>
      <family val="2"/>
    </font>
    <font>
      <u val="doubleAccounting"/>
      <sz val="8"/>
      <name val="Arial"/>
      <family val="2"/>
    </font>
    <font>
      <sz val="8"/>
      <name val="MS Sans Serif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rgb="FF003399"/>
      </bottom>
      <diagonal/>
    </border>
    <border>
      <left style="thin">
        <color indexed="64"/>
      </left>
      <right/>
      <top style="medium">
        <color indexed="18"/>
      </top>
      <bottom style="thin">
        <color indexed="18"/>
      </bottom>
      <diagonal/>
    </border>
    <border>
      <left/>
      <right/>
      <top style="medium">
        <color indexed="18"/>
      </top>
      <bottom style="thin">
        <color indexed="18"/>
      </bottom>
      <diagonal/>
    </border>
    <border>
      <left/>
      <right style="thin">
        <color indexed="64"/>
      </right>
      <top style="medium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64"/>
      </right>
      <top/>
      <bottom style="medium">
        <color indexed="1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9">
    <xf numFmtId="0" fontId="0" fillId="0" borderId="0"/>
    <xf numFmtId="44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3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8" fontId="50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5" fillId="0" borderId="0"/>
    <xf numFmtId="18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90" fontId="4" fillId="0" borderId="0" applyFont="0" applyFill="0" applyBorder="0" applyAlignment="0" applyProtection="0"/>
  </cellStyleXfs>
  <cellXfs count="492">
    <xf numFmtId="0" fontId="0" fillId="0" borderId="0" xfId="0"/>
    <xf numFmtId="0" fontId="5" fillId="0" borderId="0" xfId="3" applyFont="1"/>
    <xf numFmtId="0" fontId="5" fillId="0" borderId="1" xfId="3" applyFont="1" applyBorder="1"/>
    <xf numFmtId="0" fontId="7" fillId="0" borderId="2" xfId="3" applyFont="1" applyBorder="1"/>
    <xf numFmtId="0" fontId="7" fillId="0" borderId="3" xfId="3" applyFont="1" applyBorder="1"/>
    <xf numFmtId="0" fontId="7" fillId="0" borderId="0" xfId="3" applyFont="1"/>
    <xf numFmtId="0" fontId="5" fillId="2" borderId="1" xfId="3" applyFont="1" applyFill="1" applyBorder="1"/>
    <xf numFmtId="0" fontId="7" fillId="2" borderId="2" xfId="3" applyFont="1" applyFill="1" applyBorder="1"/>
    <xf numFmtId="0" fontId="7" fillId="2" borderId="3" xfId="3" applyFont="1" applyFill="1" applyBorder="1"/>
    <xf numFmtId="0" fontId="5" fillId="0" borderId="4" xfId="3" applyFont="1" applyBorder="1"/>
    <xf numFmtId="0" fontId="7" fillId="0" borderId="5" xfId="3" applyFont="1" applyBorder="1"/>
    <xf numFmtId="0" fontId="7" fillId="0" borderId="6" xfId="3" applyFont="1" applyBorder="1"/>
    <xf numFmtId="0" fontId="7" fillId="0" borderId="7" xfId="3" applyFont="1" applyBorder="1"/>
    <xf numFmtId="0" fontId="7" fillId="0" borderId="8" xfId="3" applyFont="1" applyBorder="1"/>
    <xf numFmtId="0" fontId="9" fillId="3" borderId="9" xfId="4" applyFont="1" applyFill="1" applyBorder="1" applyAlignment="1">
      <alignment horizontal="centerContinuous" vertical="center"/>
    </xf>
    <xf numFmtId="0" fontId="11" fillId="3" borderId="10" xfId="0" applyFont="1" applyFill="1" applyBorder="1" applyAlignment="1">
      <alignment horizontal="centerContinuous"/>
    </xf>
    <xf numFmtId="0" fontId="12" fillId="3" borderId="10" xfId="4" applyFont="1" applyFill="1" applyBorder="1" applyAlignment="1">
      <alignment horizontal="centerContinuous" vertical="center"/>
    </xf>
    <xf numFmtId="0" fontId="13" fillId="3" borderId="11" xfId="4" applyFont="1" applyFill="1" applyBorder="1" applyAlignment="1">
      <alignment horizontal="centerContinuous" vertical="center"/>
    </xf>
    <xf numFmtId="0" fontId="14" fillId="3" borderId="9" xfId="4" applyFont="1" applyFill="1" applyBorder="1" applyAlignment="1">
      <alignment horizontal="centerContinuous" vertical="center"/>
    </xf>
    <xf numFmtId="0" fontId="9" fillId="4" borderId="9" xfId="4" applyFont="1" applyFill="1" applyBorder="1" applyAlignment="1">
      <alignment horizontal="centerContinuous" vertical="center"/>
    </xf>
    <xf numFmtId="0" fontId="11" fillId="4" borderId="10" xfId="0" applyFont="1" applyFill="1" applyBorder="1" applyAlignment="1">
      <alignment horizontal="centerContinuous"/>
    </xf>
    <xf numFmtId="0" fontId="12" fillId="4" borderId="10" xfId="4" applyFont="1" applyFill="1" applyBorder="1" applyAlignment="1">
      <alignment horizontal="centerContinuous" vertical="center"/>
    </xf>
    <xf numFmtId="0" fontId="13" fillId="4" borderId="11" xfId="4" applyFont="1" applyFill="1" applyBorder="1" applyAlignment="1">
      <alignment horizontal="centerContinuous" vertical="center"/>
    </xf>
    <xf numFmtId="0" fontId="15" fillId="5" borderId="12" xfId="3" applyFont="1" applyFill="1" applyBorder="1" applyAlignment="1">
      <alignment horizontal="centerContinuous"/>
    </xf>
    <xf numFmtId="0" fontId="16" fillId="5" borderId="12" xfId="3" applyFont="1" applyFill="1" applyBorder="1" applyAlignment="1">
      <alignment horizontal="centerContinuous"/>
    </xf>
    <xf numFmtId="0" fontId="17" fillId="5" borderId="12" xfId="3" applyFont="1" applyFill="1" applyBorder="1" applyAlignment="1">
      <alignment horizontal="centerContinuous"/>
    </xf>
    <xf numFmtId="0" fontId="18" fillId="5" borderId="13" xfId="4" applyFont="1" applyFill="1" applyBorder="1" applyAlignment="1">
      <alignment horizontal="center" vertical="center"/>
    </xf>
    <xf numFmtId="0" fontId="18" fillId="5" borderId="14" xfId="4" applyFont="1" applyFill="1" applyBorder="1" applyAlignment="1">
      <alignment horizontal="center" vertical="center"/>
    </xf>
    <xf numFmtId="0" fontId="19" fillId="5" borderId="15" xfId="4" applyFont="1" applyFill="1" applyBorder="1" applyAlignment="1">
      <alignment horizontal="center" vertical="center"/>
    </xf>
    <xf numFmtId="0" fontId="20" fillId="0" borderId="16" xfId="3" applyFont="1" applyBorder="1"/>
    <xf numFmtId="0" fontId="21" fillId="0" borderId="16" xfId="3" applyFont="1" applyBorder="1"/>
    <xf numFmtId="0" fontId="22" fillId="0" borderId="16" xfId="3" applyFont="1" applyBorder="1" applyAlignment="1">
      <alignment horizontal="center"/>
    </xf>
    <xf numFmtId="164" fontId="7" fillId="0" borderId="0" xfId="3" applyNumberFormat="1" applyFont="1"/>
    <xf numFmtId="0" fontId="23" fillId="0" borderId="7" xfId="4" applyFont="1" applyBorder="1" applyAlignment="1">
      <alignment vertical="center"/>
    </xf>
    <xf numFmtId="0" fontId="24" fillId="0" borderId="0" xfId="3" applyFont="1"/>
    <xf numFmtId="0" fontId="24" fillId="0" borderId="8" xfId="3" applyFont="1" applyBorder="1"/>
    <xf numFmtId="0" fontId="21" fillId="0" borderId="0" xfId="3" applyFont="1" applyAlignment="1">
      <alignment horizontal="left" indent="1"/>
    </xf>
    <xf numFmtId="165" fontId="25" fillId="0" borderId="0" xfId="3" applyNumberFormat="1" applyFont="1" applyAlignment="1">
      <alignment horizontal="left" indent="1"/>
    </xf>
    <xf numFmtId="166" fontId="21" fillId="0" borderId="17" xfId="3" applyNumberFormat="1" applyFont="1" applyBorder="1"/>
    <xf numFmtId="166" fontId="25" fillId="0" borderId="17" xfId="3" applyNumberFormat="1" applyFont="1" applyBorder="1"/>
    <xf numFmtId="0" fontId="7" fillId="0" borderId="0" xfId="3" applyFont="1" applyAlignment="1">
      <alignment horizontal="right"/>
    </xf>
    <xf numFmtId="167" fontId="7" fillId="0" borderId="0" xfId="3" applyNumberFormat="1" applyFont="1"/>
    <xf numFmtId="168" fontId="7" fillId="0" borderId="0" xfId="3" applyNumberFormat="1" applyFont="1"/>
    <xf numFmtId="0" fontId="26" fillId="0" borderId="7" xfId="3" applyFont="1" applyBorder="1" applyAlignment="1">
      <alignment horizontal="left" indent="1"/>
    </xf>
    <xf numFmtId="9" fontId="27" fillId="0" borderId="0" xfId="2" applyFont="1" applyBorder="1"/>
    <xf numFmtId="166" fontId="26" fillId="0" borderId="0" xfId="3" applyNumberFormat="1" applyFont="1"/>
    <xf numFmtId="166" fontId="28" fillId="0" borderId="8" xfId="3" applyNumberFormat="1" applyFont="1" applyBorder="1"/>
    <xf numFmtId="41" fontId="29" fillId="0" borderId="0" xfId="3" applyNumberFormat="1" applyFont="1"/>
    <xf numFmtId="41" fontId="30" fillId="0" borderId="0" xfId="3" applyNumberFormat="1" applyFont="1"/>
    <xf numFmtId="41" fontId="31" fillId="0" borderId="0" xfId="3" applyNumberFormat="1" applyFont="1"/>
    <xf numFmtId="164" fontId="27" fillId="0" borderId="8" xfId="5" applyNumberFormat="1" applyFont="1" applyBorder="1"/>
    <xf numFmtId="0" fontId="33" fillId="0" borderId="17" xfId="3" applyFont="1" applyBorder="1" applyAlignment="1">
      <alignment horizontal="left" indent="1"/>
    </xf>
    <xf numFmtId="166" fontId="33" fillId="0" borderId="17" xfId="3" applyNumberFormat="1" applyFont="1" applyBorder="1"/>
    <xf numFmtId="166" fontId="22" fillId="0" borderId="17" xfId="3" applyNumberFormat="1" applyFont="1" applyBorder="1"/>
    <xf numFmtId="0" fontId="18" fillId="0" borderId="7" xfId="4" applyFont="1" applyBorder="1" applyAlignment="1">
      <alignment horizontal="left" vertical="center" indent="1"/>
    </xf>
    <xf numFmtId="166" fontId="34" fillId="0" borderId="17" xfId="3" applyNumberFormat="1" applyFont="1" applyBorder="1"/>
    <xf numFmtId="166" fontId="35" fillId="0" borderId="18" xfId="3" applyNumberFormat="1" applyFont="1" applyBorder="1"/>
    <xf numFmtId="0" fontId="21" fillId="0" borderId="0" xfId="3" applyFont="1"/>
    <xf numFmtId="41" fontId="21" fillId="0" borderId="0" xfId="3" applyNumberFormat="1" applyFont="1"/>
    <xf numFmtId="0" fontId="24" fillId="0" borderId="7" xfId="3" applyFont="1" applyBorder="1"/>
    <xf numFmtId="41" fontId="21" fillId="0" borderId="16" xfId="3" applyNumberFormat="1" applyFont="1" applyBorder="1"/>
    <xf numFmtId="0" fontId="36" fillId="0" borderId="0" xfId="0" applyFont="1" applyAlignment="1">
      <alignment horizontal="left" indent="1"/>
    </xf>
    <xf numFmtId="0" fontId="37" fillId="0" borderId="0" xfId="0" applyFont="1"/>
    <xf numFmtId="41" fontId="37" fillId="0" borderId="0" xfId="0" applyNumberFormat="1" applyFont="1"/>
    <xf numFmtId="166" fontId="24" fillId="0" borderId="0" xfId="3" applyNumberFormat="1" applyFont="1"/>
    <xf numFmtId="169" fontId="24" fillId="0" borderId="0" xfId="1" applyNumberFormat="1" applyFont="1" applyBorder="1"/>
    <xf numFmtId="0" fontId="37" fillId="0" borderId="0" xfId="0" applyFont="1" applyAlignment="1">
      <alignment horizontal="left" indent="1"/>
    </xf>
    <xf numFmtId="41" fontId="7" fillId="0" borderId="0" xfId="3" applyNumberFormat="1" applyFont="1"/>
    <xf numFmtId="169" fontId="31" fillId="0" borderId="0" xfId="1" applyNumberFormat="1" applyFont="1" applyBorder="1"/>
    <xf numFmtId="44" fontId="26" fillId="0" borderId="7" xfId="3" applyNumberFormat="1" applyFont="1" applyBorder="1" applyAlignment="1">
      <alignment horizontal="left" indent="1"/>
    </xf>
    <xf numFmtId="166" fontId="31" fillId="0" borderId="0" xfId="3" applyNumberFormat="1" applyFont="1"/>
    <xf numFmtId="169" fontId="34" fillId="0" borderId="0" xfId="1" applyNumberFormat="1" applyFont="1" applyBorder="1"/>
    <xf numFmtId="166" fontId="35" fillId="0" borderId="8" xfId="3" applyNumberFormat="1" applyFont="1" applyBorder="1"/>
    <xf numFmtId="0" fontId="0" fillId="0" borderId="7" xfId="0" applyBorder="1"/>
    <xf numFmtId="0" fontId="0" fillId="0" borderId="8" xfId="0" applyBorder="1"/>
    <xf numFmtId="169" fontId="0" fillId="0" borderId="0" xfId="1" applyNumberFormat="1" applyFont="1" applyBorder="1"/>
    <xf numFmtId="0" fontId="12" fillId="0" borderId="19" xfId="4" applyFont="1" applyBorder="1" applyAlignment="1">
      <alignment horizontal="centerContinuous" vertical="center"/>
    </xf>
    <xf numFmtId="0" fontId="12" fillId="0" borderId="16" xfId="4" applyFont="1" applyBorder="1" applyAlignment="1">
      <alignment horizontal="centerContinuous" vertical="center"/>
    </xf>
    <xf numFmtId="0" fontId="13" fillId="0" borderId="20" xfId="4" applyFont="1" applyBorder="1" applyAlignment="1">
      <alignment horizontal="centerContinuous" vertical="center"/>
    </xf>
    <xf numFmtId="0" fontId="12" fillId="0" borderId="7" xfId="4" applyFont="1" applyBorder="1" applyAlignment="1">
      <alignment horizontal="centerContinuous" vertical="center"/>
    </xf>
    <xf numFmtId="0" fontId="12" fillId="0" borderId="0" xfId="4" applyFont="1" applyAlignment="1">
      <alignment horizontal="centerContinuous" vertical="center"/>
    </xf>
    <xf numFmtId="169" fontId="12" fillId="0" borderId="0" xfId="1" applyNumberFormat="1" applyFont="1" applyBorder="1" applyAlignment="1">
      <alignment horizontal="centerContinuous" vertical="center"/>
    </xf>
    <xf numFmtId="0" fontId="13" fillId="0" borderId="8" xfId="4" applyFont="1" applyBorder="1" applyAlignment="1">
      <alignment horizontal="centerContinuous" vertical="center"/>
    </xf>
    <xf numFmtId="0" fontId="37" fillId="0" borderId="0" xfId="3" applyFont="1" applyAlignment="1">
      <alignment horizontal="left" indent="1"/>
    </xf>
    <xf numFmtId="0" fontId="37" fillId="0" borderId="0" xfId="3" applyFont="1"/>
    <xf numFmtId="0" fontId="38" fillId="0" borderId="0" xfId="5" applyFont="1" applyAlignment="1">
      <alignment horizontal="center"/>
    </xf>
    <xf numFmtId="0" fontId="39" fillId="0" borderId="8" xfId="5" applyFont="1" applyBorder="1" applyAlignment="1">
      <alignment horizontal="center"/>
    </xf>
    <xf numFmtId="169" fontId="38" fillId="0" borderId="0" xfId="1" applyNumberFormat="1" applyFont="1" applyBorder="1" applyAlignment="1">
      <alignment horizontal="center"/>
    </xf>
    <xf numFmtId="0" fontId="14" fillId="4" borderId="9" xfId="4" applyFont="1" applyFill="1" applyBorder="1" applyAlignment="1">
      <alignment horizontal="centerContinuous" vertical="center"/>
    </xf>
    <xf numFmtId="0" fontId="18" fillId="0" borderId="7" xfId="3" applyFont="1" applyBorder="1"/>
    <xf numFmtId="0" fontId="36" fillId="0" borderId="17" xfId="3" applyFont="1" applyBorder="1" applyAlignment="1">
      <alignment horizontal="left" indent="1"/>
    </xf>
    <xf numFmtId="0" fontId="36" fillId="0" borderId="17" xfId="3" applyFont="1" applyBorder="1"/>
    <xf numFmtId="42" fontId="40" fillId="0" borderId="17" xfId="3" applyNumberFormat="1" applyFont="1" applyBorder="1"/>
    <xf numFmtId="42" fontId="41" fillId="0" borderId="17" xfId="3" applyNumberFormat="1" applyFont="1" applyBorder="1"/>
    <xf numFmtId="0" fontId="24" fillId="0" borderId="7" xfId="3" applyFont="1" applyBorder="1" applyAlignment="1">
      <alignment horizontal="left" indent="1"/>
    </xf>
    <xf numFmtId="170" fontId="27" fillId="0" borderId="8" xfId="5" applyNumberFormat="1" applyFont="1" applyBorder="1"/>
    <xf numFmtId="169" fontId="26" fillId="0" borderId="0" xfId="1" applyNumberFormat="1" applyFont="1" applyBorder="1"/>
    <xf numFmtId="41" fontId="24" fillId="0" borderId="0" xfId="3" applyNumberFormat="1" applyFont="1"/>
    <xf numFmtId="0" fontId="36" fillId="0" borderId="0" xfId="3" applyFont="1" applyAlignment="1">
      <alignment horizontal="left" indent="1"/>
    </xf>
    <xf numFmtId="6" fontId="37" fillId="0" borderId="0" xfId="3" applyNumberFormat="1" applyFont="1"/>
    <xf numFmtId="0" fontId="18" fillId="0" borderId="7" xfId="3" applyFont="1" applyBorder="1" applyAlignment="1">
      <alignment horizontal="left" indent="1"/>
    </xf>
    <xf numFmtId="166" fontId="18" fillId="0" borderId="17" xfId="3" applyNumberFormat="1" applyFont="1" applyBorder="1"/>
    <xf numFmtId="170" fontId="19" fillId="0" borderId="18" xfId="5" applyNumberFormat="1" applyFont="1" applyBorder="1"/>
    <xf numFmtId="166" fontId="7" fillId="0" borderId="0" xfId="3" applyNumberFormat="1" applyFont="1"/>
    <xf numFmtId="169" fontId="18" fillId="0" borderId="0" xfId="1" applyNumberFormat="1" applyFont="1" applyBorder="1"/>
    <xf numFmtId="170" fontId="19" fillId="0" borderId="8" xfId="5" applyNumberFormat="1" applyFont="1" applyBorder="1"/>
    <xf numFmtId="0" fontId="42" fillId="6" borderId="21" xfId="5" applyFont="1" applyFill="1" applyBorder="1"/>
    <xf numFmtId="0" fontId="18" fillId="6" borderId="22" xfId="5" applyFont="1" applyFill="1" applyBorder="1"/>
    <xf numFmtId="170" fontId="18" fillId="6" borderId="22" xfId="5" applyNumberFormat="1" applyFont="1" applyFill="1" applyBorder="1"/>
    <xf numFmtId="170" fontId="19" fillId="6" borderId="23" xfId="5" applyNumberFormat="1" applyFont="1" applyFill="1" applyBorder="1"/>
    <xf numFmtId="0" fontId="18" fillId="0" borderId="5" xfId="3" applyFont="1" applyBorder="1" applyAlignment="1">
      <alignment horizontal="left" indent="1"/>
    </xf>
    <xf numFmtId="0" fontId="24" fillId="0" borderId="5" xfId="3" applyFont="1" applyBorder="1"/>
    <xf numFmtId="166" fontId="18" fillId="0" borderId="5" xfId="3" applyNumberFormat="1" applyFont="1" applyBorder="1"/>
    <xf numFmtId="170" fontId="19" fillId="0" borderId="5" xfId="5" applyNumberFormat="1" applyFont="1" applyBorder="1"/>
    <xf numFmtId="0" fontId="18" fillId="0" borderId="0" xfId="3" applyFont="1"/>
    <xf numFmtId="0" fontId="24" fillId="0" borderId="0" xfId="3" applyFont="1" applyAlignment="1">
      <alignment horizontal="left" indent="1"/>
    </xf>
    <xf numFmtId="170" fontId="27" fillId="0" borderId="0" xfId="5" applyNumberFormat="1" applyFont="1"/>
    <xf numFmtId="164" fontId="27" fillId="0" borderId="0" xfId="5" applyNumberFormat="1" applyFont="1"/>
    <xf numFmtId="0" fontId="18" fillId="0" borderId="0" xfId="3" applyFont="1" applyAlignment="1">
      <alignment horizontal="left" indent="1"/>
    </xf>
    <xf numFmtId="166" fontId="18" fillId="0" borderId="0" xfId="3" applyNumberFormat="1" applyFont="1"/>
    <xf numFmtId="170" fontId="19" fillId="0" borderId="0" xfId="5" applyNumberFormat="1" applyFont="1"/>
    <xf numFmtId="171" fontId="37" fillId="0" borderId="0" xfId="3" applyNumberFormat="1" applyFont="1"/>
    <xf numFmtId="0" fontId="34" fillId="0" borderId="7" xfId="3" applyFont="1" applyBorder="1" applyAlignment="1">
      <alignment horizontal="left"/>
    </xf>
    <xf numFmtId="0" fontId="34" fillId="0" borderId="0" xfId="3" applyFont="1" applyAlignment="1">
      <alignment horizontal="left"/>
    </xf>
    <xf numFmtId="0" fontId="42" fillId="0" borderId="0" xfId="5" applyFont="1"/>
    <xf numFmtId="0" fontId="18" fillId="0" borderId="0" xfId="5" applyFont="1"/>
    <xf numFmtId="170" fontId="18" fillId="0" borderId="0" xfId="5" applyNumberFormat="1" applyFont="1"/>
    <xf numFmtId="7" fontId="24" fillId="0" borderId="0" xfId="3" applyNumberFormat="1" applyFont="1"/>
    <xf numFmtId="170" fontId="24" fillId="0" borderId="0" xfId="3" applyNumberFormat="1" applyFont="1"/>
    <xf numFmtId="41" fontId="37" fillId="0" borderId="0" xfId="3" applyNumberFormat="1" applyFont="1"/>
    <xf numFmtId="41" fontId="43" fillId="0" borderId="0" xfId="3" applyNumberFormat="1" applyFont="1"/>
    <xf numFmtId="9" fontId="37" fillId="0" borderId="0" xfId="3" applyNumberFormat="1" applyFont="1"/>
    <xf numFmtId="172" fontId="37" fillId="0" borderId="0" xfId="3" applyNumberFormat="1" applyFont="1"/>
    <xf numFmtId="6" fontId="37" fillId="0" borderId="0" xfId="3" applyNumberFormat="1" applyFont="1" applyAlignment="1">
      <alignment horizontal="left" indent="1"/>
    </xf>
    <xf numFmtId="42" fontId="37" fillId="0" borderId="0" xfId="3" applyNumberFormat="1" applyFont="1"/>
    <xf numFmtId="166" fontId="37" fillId="0" borderId="0" xfId="0" applyNumberFormat="1" applyFont="1"/>
    <xf numFmtId="42" fontId="43" fillId="0" borderId="0" xfId="3" applyNumberFormat="1" applyFont="1"/>
    <xf numFmtId="0" fontId="33" fillId="0" borderId="24" xfId="3" applyFont="1" applyBorder="1" applyAlignment="1">
      <alignment horizontal="left" indent="1"/>
    </xf>
    <xf numFmtId="0" fontId="37" fillId="0" borderId="24" xfId="3" applyFont="1" applyBorder="1"/>
    <xf numFmtId="42" fontId="40" fillId="0" borderId="24" xfId="3" applyNumberFormat="1" applyFont="1" applyBorder="1"/>
    <xf numFmtId="42" fontId="44" fillId="0" borderId="24" xfId="3" applyNumberFormat="1" applyFont="1" applyBorder="1"/>
    <xf numFmtId="0" fontId="1" fillId="7" borderId="25" xfId="6" applyFill="1" applyBorder="1"/>
    <xf numFmtId="17" fontId="1" fillId="7" borderId="26" xfId="6" applyNumberFormat="1" applyFill="1" applyBorder="1" applyAlignment="1">
      <alignment horizontal="center" wrapText="1"/>
    </xf>
    <xf numFmtId="0" fontId="1" fillId="7" borderId="26" xfId="6" applyFill="1" applyBorder="1"/>
    <xf numFmtId="0" fontId="1" fillId="7" borderId="27" xfId="6" applyFill="1" applyBorder="1"/>
    <xf numFmtId="0" fontId="1" fillId="0" borderId="26" xfId="6" applyBorder="1"/>
    <xf numFmtId="0" fontId="1" fillId="4" borderId="28" xfId="6" applyFill="1" applyBorder="1"/>
    <xf numFmtId="17" fontId="1" fillId="4" borderId="5" xfId="6" applyNumberFormat="1" applyFill="1" applyBorder="1" applyAlignment="1">
      <alignment horizontal="center" wrapText="1"/>
    </xf>
    <xf numFmtId="0" fontId="1" fillId="4" borderId="5" xfId="6" applyFill="1" applyBorder="1"/>
    <xf numFmtId="0" fontId="1" fillId="8" borderId="29" xfId="6" applyFill="1" applyBorder="1"/>
    <xf numFmtId="17" fontId="1" fillId="8" borderId="30" xfId="6" applyNumberFormat="1" applyFill="1" applyBorder="1" applyAlignment="1">
      <alignment horizontal="center" wrapText="1"/>
    </xf>
    <xf numFmtId="0" fontId="1" fillId="8" borderId="30" xfId="6" applyFill="1" applyBorder="1"/>
    <xf numFmtId="0" fontId="1" fillId="8" borderId="31" xfId="6" applyFill="1" applyBorder="1"/>
    <xf numFmtId="0" fontId="1" fillId="0" borderId="0" xfId="6"/>
    <xf numFmtId="0" fontId="1" fillId="7" borderId="32" xfId="6" applyFill="1" applyBorder="1"/>
    <xf numFmtId="17" fontId="1" fillId="0" borderId="0" xfId="6" applyNumberFormat="1" applyAlignment="1">
      <alignment horizontal="center" wrapText="1"/>
    </xf>
    <xf numFmtId="0" fontId="1" fillId="0" borderId="33" xfId="6" applyBorder="1"/>
    <xf numFmtId="0" fontId="1" fillId="7" borderId="33" xfId="6" applyFill="1" applyBorder="1"/>
    <xf numFmtId="0" fontId="1" fillId="4" borderId="32" xfId="6" applyFill="1" applyBorder="1"/>
    <xf numFmtId="0" fontId="1" fillId="4" borderId="0" xfId="6" applyFill="1"/>
    <xf numFmtId="0" fontId="1" fillId="8" borderId="34" xfId="6" applyFill="1" applyBorder="1"/>
    <xf numFmtId="0" fontId="1" fillId="8" borderId="35" xfId="6" applyFill="1" applyBorder="1"/>
    <xf numFmtId="17" fontId="3" fillId="4" borderId="0" xfId="6" applyNumberFormat="1" applyFont="1" applyFill="1" applyAlignment="1">
      <alignment horizontal="center" wrapText="1"/>
    </xf>
    <xf numFmtId="173" fontId="3" fillId="4" borderId="0" xfId="6" applyNumberFormat="1" applyFont="1" applyFill="1" applyAlignment="1">
      <alignment horizontal="center" wrapText="1"/>
    </xf>
    <xf numFmtId="17" fontId="3" fillId="3" borderId="36" xfId="6" applyNumberFormat="1" applyFont="1" applyFill="1" applyBorder="1" applyAlignment="1">
      <alignment horizontal="center" wrapText="1"/>
    </xf>
    <xf numFmtId="17" fontId="3" fillId="0" borderId="37" xfId="6" applyNumberFormat="1" applyFont="1" applyBorder="1" applyAlignment="1">
      <alignment horizontal="center" wrapText="1"/>
    </xf>
    <xf numFmtId="0" fontId="3" fillId="0" borderId="36" xfId="6" applyFont="1" applyBorder="1"/>
    <xf numFmtId="0" fontId="3" fillId="0" borderId="37" xfId="6" applyFont="1" applyBorder="1" applyAlignment="1">
      <alignment horizontal="center"/>
    </xf>
    <xf numFmtId="0" fontId="3" fillId="0" borderId="0" xfId="6" applyFont="1"/>
    <xf numFmtId="0" fontId="3" fillId="7" borderId="33" xfId="6" applyFont="1" applyFill="1" applyBorder="1"/>
    <xf numFmtId="0" fontId="3" fillId="4" borderId="32" xfId="6" applyFont="1" applyFill="1" applyBorder="1"/>
    <xf numFmtId="0" fontId="3" fillId="4" borderId="0" xfId="6" applyFont="1" applyFill="1" applyAlignment="1">
      <alignment horizontal="center"/>
    </xf>
    <xf numFmtId="17" fontId="1" fillId="0" borderId="38" xfId="6" applyNumberFormat="1" applyBorder="1" applyAlignment="1">
      <alignment horizontal="center" wrapText="1"/>
    </xf>
    <xf numFmtId="44" fontId="0" fillId="0" borderId="38" xfId="7" applyFont="1" applyBorder="1" applyAlignment="1">
      <alignment horizontal="center"/>
    </xf>
    <xf numFmtId="44" fontId="0" fillId="0" borderId="0" xfId="7" applyFont="1" applyBorder="1"/>
    <xf numFmtId="44" fontId="0" fillId="0" borderId="38" xfId="7" applyFont="1" applyBorder="1" applyAlignment="1"/>
    <xf numFmtId="174" fontId="0" fillId="0" borderId="0" xfId="8" applyNumberFormat="1" applyFont="1" applyBorder="1"/>
    <xf numFmtId="174" fontId="0" fillId="7" borderId="33" xfId="8" applyNumberFormat="1" applyFont="1" applyFill="1" applyBorder="1"/>
    <xf numFmtId="44" fontId="0" fillId="4" borderId="0" xfId="7" applyFont="1" applyFill="1" applyBorder="1" applyAlignment="1"/>
    <xf numFmtId="44" fontId="0" fillId="0" borderId="39" xfId="7" applyFont="1" applyBorder="1" applyAlignment="1">
      <alignment horizontal="center"/>
    </xf>
    <xf numFmtId="44" fontId="0" fillId="0" borderId="40" xfId="7" applyFont="1" applyBorder="1" applyAlignment="1"/>
    <xf numFmtId="44" fontId="0" fillId="0" borderId="39" xfId="7" applyFont="1" applyBorder="1" applyAlignment="1"/>
    <xf numFmtId="44" fontId="0" fillId="4" borderId="32" xfId="7" applyFont="1" applyFill="1" applyBorder="1"/>
    <xf numFmtId="17" fontId="1" fillId="0" borderId="39" xfId="6" applyNumberFormat="1" applyBorder="1" applyAlignment="1">
      <alignment horizontal="center" wrapText="1"/>
    </xf>
    <xf numFmtId="44" fontId="0" fillId="0" borderId="41" xfId="7" applyFont="1" applyBorder="1" applyAlignment="1">
      <alignment horizontal="center"/>
    </xf>
    <xf numFmtId="44" fontId="0" fillId="0" borderId="41" xfId="7" applyFont="1" applyBorder="1" applyAlignment="1"/>
    <xf numFmtId="17" fontId="1" fillId="0" borderId="41" xfId="6" applyNumberFormat="1" applyBorder="1" applyAlignment="1">
      <alignment horizontal="center" wrapText="1"/>
    </xf>
    <xf numFmtId="17" fontId="1" fillId="0" borderId="42" xfId="6" applyNumberFormat="1" applyBorder="1" applyAlignment="1">
      <alignment horizontal="center" wrapText="1"/>
    </xf>
    <xf numFmtId="44" fontId="0" fillId="0" borderId="42" xfId="7" applyFont="1" applyBorder="1" applyAlignment="1">
      <alignment horizontal="center"/>
    </xf>
    <xf numFmtId="44" fontId="0" fillId="0" borderId="43" xfId="7" applyFont="1" applyBorder="1" applyAlignment="1">
      <alignment horizontal="left" indent="1"/>
    </xf>
    <xf numFmtId="174" fontId="1" fillId="0" borderId="0" xfId="6" applyNumberFormat="1"/>
    <xf numFmtId="174" fontId="1" fillId="7" borderId="33" xfId="6" applyNumberFormat="1" applyFill="1" applyBorder="1"/>
    <xf numFmtId="44" fontId="0" fillId="4" borderId="0" xfId="7" applyFont="1" applyFill="1" applyBorder="1" applyAlignment="1">
      <alignment horizontal="center"/>
    </xf>
    <xf numFmtId="0" fontId="1" fillId="0" borderId="0" xfId="6" applyAlignment="1">
      <alignment horizontal="right"/>
    </xf>
    <xf numFmtId="44" fontId="0" fillId="0" borderId="33" xfId="7" applyFont="1" applyBorder="1"/>
    <xf numFmtId="169" fontId="1" fillId="0" borderId="0" xfId="1" applyNumberFormat="1" applyFont="1" applyBorder="1" applyAlignment="1">
      <alignment horizontal="center" wrapText="1"/>
    </xf>
    <xf numFmtId="44" fontId="0" fillId="4" borderId="0" xfId="7" applyFont="1" applyFill="1" applyBorder="1"/>
    <xf numFmtId="17" fontId="3" fillId="0" borderId="0" xfId="6" applyNumberFormat="1" applyFont="1" applyAlignment="1">
      <alignment horizontal="left"/>
    </xf>
    <xf numFmtId="1" fontId="1" fillId="0" borderId="0" xfId="6" applyNumberFormat="1" applyAlignment="1">
      <alignment horizontal="right"/>
    </xf>
    <xf numFmtId="17" fontId="1" fillId="0" borderId="0" xfId="6" applyNumberFormat="1" applyAlignment="1">
      <alignment horizontal="left"/>
    </xf>
    <xf numFmtId="1" fontId="3" fillId="0" borderId="0" xfId="6" applyNumberFormat="1" applyFont="1" applyAlignment="1">
      <alignment horizontal="left"/>
    </xf>
    <xf numFmtId="17" fontId="1" fillId="0" borderId="0" xfId="6" applyNumberFormat="1" applyAlignment="1">
      <alignment horizontal="left" wrapText="1"/>
    </xf>
    <xf numFmtId="1" fontId="1" fillId="0" borderId="0" xfId="6" applyNumberFormat="1" applyAlignment="1">
      <alignment horizontal="right" wrapText="1"/>
    </xf>
    <xf numFmtId="0" fontId="1" fillId="7" borderId="43" xfId="6" applyFill="1" applyBorder="1"/>
    <xf numFmtId="1" fontId="1" fillId="7" borderId="44" xfId="6" applyNumberFormat="1" applyFill="1" applyBorder="1" applyAlignment="1">
      <alignment horizontal="right" wrapText="1"/>
    </xf>
    <xf numFmtId="17" fontId="1" fillId="7" borderId="44" xfId="6" applyNumberFormat="1" applyFill="1" applyBorder="1" applyAlignment="1">
      <alignment horizontal="left" wrapText="1"/>
    </xf>
    <xf numFmtId="17" fontId="1" fillId="7" borderId="44" xfId="6" applyNumberFormat="1" applyFill="1" applyBorder="1" applyAlignment="1">
      <alignment horizontal="center" wrapText="1"/>
    </xf>
    <xf numFmtId="0" fontId="1" fillId="7" borderId="44" xfId="6" applyFill="1" applyBorder="1"/>
    <xf numFmtId="0" fontId="1" fillId="7" borderId="45" xfId="6" applyFill="1" applyBorder="1"/>
    <xf numFmtId="0" fontId="1" fillId="0" borderId="44" xfId="6" applyBorder="1"/>
    <xf numFmtId="0" fontId="1" fillId="4" borderId="46" xfId="6" applyFill="1" applyBorder="1"/>
    <xf numFmtId="1" fontId="1" fillId="4" borderId="22" xfId="6" applyNumberFormat="1" applyFill="1" applyBorder="1" applyAlignment="1">
      <alignment horizontal="right" wrapText="1"/>
    </xf>
    <xf numFmtId="17" fontId="1" fillId="4" borderId="22" xfId="6" applyNumberFormat="1" applyFill="1" applyBorder="1" applyAlignment="1">
      <alignment horizontal="left" wrapText="1"/>
    </xf>
    <xf numFmtId="17" fontId="1" fillId="4" borderId="22" xfId="6" applyNumberFormat="1" applyFill="1" applyBorder="1" applyAlignment="1">
      <alignment horizontal="center" wrapText="1"/>
    </xf>
    <xf numFmtId="0" fontId="1" fillId="4" borderId="22" xfId="6" applyFill="1" applyBorder="1"/>
    <xf numFmtId="0" fontId="1" fillId="8" borderId="47" xfId="6" applyFill="1" applyBorder="1"/>
    <xf numFmtId="1" fontId="1" fillId="8" borderId="48" xfId="6" applyNumberFormat="1" applyFill="1" applyBorder="1" applyAlignment="1">
      <alignment horizontal="right" wrapText="1"/>
    </xf>
    <xf numFmtId="17" fontId="1" fillId="8" borderId="48" xfId="6" applyNumberFormat="1" applyFill="1" applyBorder="1" applyAlignment="1">
      <alignment horizontal="left" wrapText="1"/>
    </xf>
    <xf numFmtId="17" fontId="1" fillId="8" borderId="48" xfId="6" applyNumberFormat="1" applyFill="1" applyBorder="1" applyAlignment="1">
      <alignment horizontal="center" wrapText="1"/>
    </xf>
    <xf numFmtId="0" fontId="1" fillId="8" borderId="48" xfId="6" applyFill="1" applyBorder="1"/>
    <xf numFmtId="0" fontId="1" fillId="8" borderId="49" xfId="6" applyFill="1" applyBorder="1"/>
    <xf numFmtId="1" fontId="1" fillId="0" borderId="0" xfId="6" applyNumberFormat="1" applyAlignment="1">
      <alignment horizontal="center" wrapText="1"/>
    </xf>
    <xf numFmtId="44" fontId="1" fillId="0" borderId="0" xfId="6" applyNumberFormat="1"/>
    <xf numFmtId="0" fontId="4" fillId="0" borderId="0" xfId="9" applyFont="1"/>
    <xf numFmtId="0" fontId="47" fillId="0" borderId="0" xfId="9" applyFont="1"/>
    <xf numFmtId="0" fontId="47" fillId="0" borderId="0" xfId="9" applyFont="1" applyAlignment="1">
      <alignment horizontal="left"/>
    </xf>
    <xf numFmtId="0" fontId="48" fillId="0" borderId="0" xfId="9" applyFont="1"/>
    <xf numFmtId="0" fontId="49" fillId="0" borderId="0" xfId="9" applyFont="1" applyAlignment="1">
      <alignment horizontal="left"/>
    </xf>
    <xf numFmtId="0" fontId="48" fillId="0" borderId="0" xfId="9" applyFont="1" applyAlignment="1">
      <alignment horizontal="left"/>
    </xf>
    <xf numFmtId="0" fontId="4" fillId="0" borderId="0" xfId="9" applyFont="1" applyAlignment="1">
      <alignment horizontal="left"/>
    </xf>
    <xf numFmtId="171" fontId="48" fillId="0" borderId="0" xfId="10" applyNumberFormat="1" applyFont="1" applyFill="1" applyBorder="1" applyAlignment="1" applyProtection="1">
      <alignment horizontal="left"/>
    </xf>
    <xf numFmtId="3" fontId="48" fillId="0" borderId="0" xfId="9" applyNumberFormat="1" applyFont="1" applyAlignment="1">
      <alignment horizontal="left"/>
    </xf>
    <xf numFmtId="4" fontId="49" fillId="0" borderId="0" xfId="9" applyNumberFormat="1" applyFont="1" applyAlignment="1">
      <alignment horizontal="left"/>
    </xf>
    <xf numFmtId="3" fontId="49" fillId="0" borderId="0" xfId="9" applyNumberFormat="1" applyFont="1" applyAlignment="1">
      <alignment horizontal="left"/>
    </xf>
    <xf numFmtId="0" fontId="51" fillId="0" borderId="0" xfId="9" applyFont="1"/>
    <xf numFmtId="0" fontId="52" fillId="0" borderId="50" xfId="9" applyFont="1" applyBorder="1" applyAlignment="1">
      <alignment horizontal="left"/>
    </xf>
    <xf numFmtId="175" fontId="49" fillId="0" borderId="0" xfId="9" applyNumberFormat="1" applyFont="1" applyAlignment="1">
      <alignment horizontal="left"/>
    </xf>
    <xf numFmtId="175" fontId="48" fillId="0" borderId="0" xfId="9" applyNumberFormat="1" applyFont="1" applyAlignment="1">
      <alignment horizontal="left"/>
    </xf>
    <xf numFmtId="0" fontId="49" fillId="9" borderId="0" xfId="9" applyFont="1" applyFill="1" applyAlignment="1">
      <alignment horizontal="left"/>
    </xf>
    <xf numFmtId="172" fontId="48" fillId="0" borderId="0" xfId="11" applyNumberFormat="1" applyFont="1" applyFill="1" applyBorder="1" applyAlignment="1" applyProtection="1">
      <alignment horizontal="left"/>
    </xf>
    <xf numFmtId="172" fontId="49" fillId="0" borderId="0" xfId="11" applyNumberFormat="1" applyFont="1" applyFill="1" applyBorder="1" applyAlignment="1" applyProtection="1">
      <alignment horizontal="left"/>
    </xf>
    <xf numFmtId="176" fontId="48" fillId="0" borderId="0" xfId="9" applyNumberFormat="1" applyFont="1" applyAlignment="1">
      <alignment horizontal="left"/>
    </xf>
    <xf numFmtId="172" fontId="49" fillId="0" borderId="0" xfId="9" applyNumberFormat="1" applyFont="1" applyAlignment="1">
      <alignment horizontal="left"/>
    </xf>
    <xf numFmtId="176" fontId="49" fillId="0" borderId="0" xfId="9" applyNumberFormat="1" applyFont="1" applyAlignment="1">
      <alignment horizontal="left"/>
    </xf>
    <xf numFmtId="172" fontId="49" fillId="0" borderId="0" xfId="9" applyNumberFormat="1" applyFont="1"/>
    <xf numFmtId="177" fontId="48" fillId="0" borderId="0" xfId="9" applyNumberFormat="1" applyFont="1"/>
    <xf numFmtId="9" fontId="49" fillId="0" borderId="0" xfId="11" applyFont="1" applyFill="1" applyBorder="1" applyAlignment="1" applyProtection="1"/>
    <xf numFmtId="3" fontId="48" fillId="0" borderId="51" xfId="9" applyNumberFormat="1" applyFont="1" applyBorder="1" applyAlignment="1">
      <alignment horizontal="left"/>
    </xf>
    <xf numFmtId="3" fontId="49" fillId="0" borderId="51" xfId="9" applyNumberFormat="1" applyFont="1" applyBorder="1" applyAlignment="1">
      <alignment horizontal="left"/>
    </xf>
    <xf numFmtId="176" fontId="49" fillId="0" borderId="51" xfId="9" applyNumberFormat="1" applyFont="1" applyBorder="1" applyAlignment="1">
      <alignment horizontal="left"/>
    </xf>
    <xf numFmtId="176" fontId="48" fillId="0" borderId="16" xfId="9" applyNumberFormat="1" applyFont="1" applyBorder="1" applyAlignment="1">
      <alignment horizontal="left"/>
    </xf>
    <xf numFmtId="172" fontId="49" fillId="0" borderId="51" xfId="9" applyNumberFormat="1" applyFont="1" applyBorder="1"/>
    <xf numFmtId="177" fontId="48" fillId="0" borderId="51" xfId="9" applyNumberFormat="1" applyFont="1" applyBorder="1"/>
    <xf numFmtId="9" fontId="49" fillId="0" borderId="16" xfId="11" applyFont="1" applyFill="1" applyBorder="1" applyAlignment="1" applyProtection="1"/>
    <xf numFmtId="3" fontId="53" fillId="0" borderId="0" xfId="9" applyNumberFormat="1" applyFont="1" applyAlignment="1">
      <alignment horizontal="left"/>
    </xf>
    <xf numFmtId="8" fontId="53" fillId="0" borderId="0" xfId="12" applyFont="1" applyFill="1" applyBorder="1" applyAlignment="1" applyProtection="1">
      <alignment horizontal="left"/>
    </xf>
    <xf numFmtId="172" fontId="53" fillId="0" borderId="0" xfId="9" applyNumberFormat="1" applyFont="1"/>
    <xf numFmtId="177" fontId="53" fillId="0" borderId="0" xfId="9" applyNumberFormat="1" applyFont="1"/>
    <xf numFmtId="177" fontId="49" fillId="10" borderId="0" xfId="9" applyNumberFormat="1" applyFont="1" applyFill="1" applyAlignment="1">
      <alignment horizontal="left"/>
    </xf>
    <xf numFmtId="177" fontId="48" fillId="10" borderId="0" xfId="9" applyNumberFormat="1" applyFont="1" applyFill="1" applyAlignment="1">
      <alignment horizontal="left"/>
    </xf>
    <xf numFmtId="7" fontId="48" fillId="0" borderId="0" xfId="9" applyNumberFormat="1" applyFont="1" applyAlignment="1">
      <alignment horizontal="left"/>
    </xf>
    <xf numFmtId="6" fontId="48" fillId="0" borderId="0" xfId="12" applyNumberFormat="1" applyFont="1" applyFill="1" applyBorder="1" applyAlignment="1" applyProtection="1">
      <alignment horizontal="left"/>
    </xf>
    <xf numFmtId="172" fontId="48" fillId="0" borderId="0" xfId="9" applyNumberFormat="1" applyFont="1" applyAlignment="1">
      <alignment horizontal="left"/>
    </xf>
    <xf numFmtId="6" fontId="49" fillId="0" borderId="0" xfId="12" applyNumberFormat="1" applyFont="1" applyFill="1" applyBorder="1" applyAlignment="1" applyProtection="1">
      <alignment horizontal="left"/>
    </xf>
    <xf numFmtId="177" fontId="49" fillId="0" borderId="0" xfId="9" applyNumberFormat="1" applyFont="1" applyAlignment="1">
      <alignment horizontal="left"/>
    </xf>
    <xf numFmtId="10" fontId="49" fillId="0" borderId="0" xfId="9" applyNumberFormat="1" applyFont="1" applyAlignment="1">
      <alignment horizontal="left"/>
    </xf>
    <xf numFmtId="0" fontId="54" fillId="0" borderId="0" xfId="9" applyFont="1" applyAlignment="1">
      <alignment horizontal="left"/>
    </xf>
    <xf numFmtId="0" fontId="55" fillId="0" borderId="0" xfId="9" applyFont="1" applyAlignment="1">
      <alignment horizontal="left"/>
    </xf>
    <xf numFmtId="178" fontId="48" fillId="0" borderId="0" xfId="13" applyFont="1" applyFill="1" applyBorder="1" applyAlignment="1">
      <alignment horizontal="left"/>
    </xf>
    <xf numFmtId="0" fontId="56" fillId="0" borderId="0" xfId="9" applyFont="1" applyAlignment="1">
      <alignment horizontal="left"/>
    </xf>
    <xf numFmtId="5" fontId="48" fillId="0" borderId="0" xfId="9" applyNumberFormat="1" applyFont="1" applyAlignment="1">
      <alignment horizontal="left"/>
    </xf>
    <xf numFmtId="0" fontId="57" fillId="0" borderId="0" xfId="9" applyFont="1"/>
    <xf numFmtId="38" fontId="48" fillId="0" borderId="0" xfId="9" applyNumberFormat="1" applyFont="1" applyAlignment="1">
      <alignment horizontal="left"/>
    </xf>
    <xf numFmtId="38" fontId="57" fillId="0" borderId="0" xfId="9" applyNumberFormat="1" applyFont="1" applyAlignment="1">
      <alignment horizontal="left"/>
    </xf>
    <xf numFmtId="3" fontId="57" fillId="0" borderId="0" xfId="9" applyNumberFormat="1" applyFont="1" applyAlignment="1">
      <alignment horizontal="left"/>
    </xf>
    <xf numFmtId="0" fontId="48" fillId="0" borderId="0" xfId="9" applyFont="1" applyAlignment="1">
      <alignment horizontal="right"/>
    </xf>
    <xf numFmtId="0" fontId="52" fillId="0" borderId="0" xfId="9" applyFont="1" applyAlignment="1">
      <alignment horizontal="center"/>
    </xf>
    <xf numFmtId="0" fontId="45" fillId="0" borderId="0" xfId="9"/>
    <xf numFmtId="0" fontId="60" fillId="0" borderId="0" xfId="9" applyFont="1"/>
    <xf numFmtId="0" fontId="52" fillId="0" borderId="0" xfId="9" applyFont="1"/>
    <xf numFmtId="0" fontId="61" fillId="0" borderId="0" xfId="9" applyFont="1"/>
    <xf numFmtId="0" fontId="52" fillId="0" borderId="52" xfId="9" applyFont="1" applyBorder="1" applyAlignment="1">
      <alignment horizontal="center"/>
    </xf>
    <xf numFmtId="0" fontId="52" fillId="0" borderId="53" xfId="9" applyFont="1" applyBorder="1" applyAlignment="1">
      <alignment horizontal="center"/>
    </xf>
    <xf numFmtId="0" fontId="52" fillId="0" borderId="54" xfId="9" applyFont="1" applyBorder="1" applyAlignment="1">
      <alignment horizontal="center"/>
    </xf>
    <xf numFmtId="0" fontId="52" fillId="0" borderId="55" xfId="9" applyFont="1" applyBorder="1" applyAlignment="1">
      <alignment horizontal="center"/>
    </xf>
    <xf numFmtId="0" fontId="52" fillId="0" borderId="56" xfId="9" applyFont="1" applyBorder="1" applyAlignment="1">
      <alignment horizontal="center"/>
    </xf>
    <xf numFmtId="0" fontId="52" fillId="0" borderId="57" xfId="9" applyFont="1" applyBorder="1" applyAlignment="1">
      <alignment horizontal="center"/>
    </xf>
    <xf numFmtId="0" fontId="48" fillId="0" borderId="58" xfId="9" applyFont="1" applyBorder="1" applyAlignment="1">
      <alignment horizontal="center"/>
    </xf>
    <xf numFmtId="0" fontId="48" fillId="0" borderId="0" xfId="9" applyFont="1" applyAlignment="1">
      <alignment horizontal="center"/>
    </xf>
    <xf numFmtId="0" fontId="48" fillId="0" borderId="59" xfId="9" applyFont="1" applyBorder="1" applyAlignment="1">
      <alignment horizontal="center"/>
    </xf>
    <xf numFmtId="172" fontId="48" fillId="0" borderId="58" xfId="9" applyNumberFormat="1" applyFont="1" applyBorder="1" applyAlignment="1">
      <alignment horizontal="center"/>
    </xf>
    <xf numFmtId="172" fontId="48" fillId="0" borderId="0" xfId="9" applyNumberFormat="1" applyFont="1" applyAlignment="1">
      <alignment horizontal="center"/>
    </xf>
    <xf numFmtId="37" fontId="48" fillId="0" borderId="0" xfId="9" applyNumberFormat="1" applyFont="1"/>
    <xf numFmtId="179" fontId="48" fillId="0" borderId="58" xfId="9" applyNumberFormat="1" applyFont="1" applyBorder="1" applyAlignment="1">
      <alignment horizontal="center"/>
    </xf>
    <xf numFmtId="179" fontId="48" fillId="0" borderId="0" xfId="9" applyNumberFormat="1" applyFont="1" applyAlignment="1">
      <alignment horizontal="center"/>
    </xf>
    <xf numFmtId="179" fontId="48" fillId="0" borderId="59" xfId="9" applyNumberFormat="1" applyFont="1" applyBorder="1" applyAlignment="1">
      <alignment horizontal="center"/>
    </xf>
    <xf numFmtId="7" fontId="48" fillId="0" borderId="0" xfId="9" applyNumberFormat="1" applyFont="1" applyAlignment="1">
      <alignment horizontal="center"/>
    </xf>
    <xf numFmtId="3" fontId="48" fillId="0" borderId="58" xfId="9" applyNumberFormat="1" applyFont="1" applyBorder="1" applyAlignment="1">
      <alignment horizontal="center"/>
    </xf>
    <xf numFmtId="3" fontId="48" fillId="0" borderId="0" xfId="9" applyNumberFormat="1" applyFont="1" applyAlignment="1">
      <alignment horizontal="center"/>
    </xf>
    <xf numFmtId="180" fontId="48" fillId="0" borderId="60" xfId="12" applyNumberFormat="1" applyFont="1" applyFill="1" applyBorder="1" applyAlignment="1" applyProtection="1">
      <alignment horizontal="center"/>
    </xf>
    <xf numFmtId="6" fontId="48" fillId="0" borderId="16" xfId="9" applyNumberFormat="1" applyFont="1" applyBorder="1" applyAlignment="1">
      <alignment horizontal="center"/>
    </xf>
    <xf numFmtId="6" fontId="48" fillId="0" borderId="61" xfId="9" applyNumberFormat="1" applyFont="1" applyBorder="1" applyAlignment="1">
      <alignment horizontal="center"/>
    </xf>
    <xf numFmtId="180" fontId="48" fillId="0" borderId="16" xfId="12" applyNumberFormat="1" applyFont="1" applyFill="1" applyBorder="1" applyAlignment="1" applyProtection="1">
      <alignment horizontal="center"/>
    </xf>
    <xf numFmtId="0" fontId="48" fillId="0" borderId="16" xfId="9" applyFont="1" applyBorder="1" applyAlignment="1">
      <alignment horizontal="center"/>
    </xf>
    <xf numFmtId="180" fontId="48" fillId="0" borderId="16" xfId="9" applyNumberFormat="1" applyFont="1" applyBorder="1" applyAlignment="1">
      <alignment horizontal="center"/>
    </xf>
    <xf numFmtId="180" fontId="48" fillId="0" borderId="61" xfId="9" applyNumberFormat="1" applyFont="1" applyBorder="1" applyAlignment="1">
      <alignment horizontal="center"/>
    </xf>
    <xf numFmtId="8" fontId="48" fillId="0" borderId="58" xfId="12" applyFont="1" applyFill="1" applyBorder="1" applyAlignment="1" applyProtection="1">
      <alignment horizontal="center"/>
    </xf>
    <xf numFmtId="8" fontId="48" fillId="0" borderId="0" xfId="12" applyFont="1" applyFill="1" applyBorder="1" applyAlignment="1" applyProtection="1">
      <alignment horizontal="center"/>
    </xf>
    <xf numFmtId="9" fontId="48" fillId="0" borderId="58" xfId="12" applyNumberFormat="1" applyFont="1" applyFill="1" applyBorder="1" applyAlignment="1" applyProtection="1">
      <alignment horizontal="center"/>
    </xf>
    <xf numFmtId="8" fontId="48" fillId="0" borderId="0" xfId="9" applyNumberFormat="1" applyFont="1" applyAlignment="1">
      <alignment horizontal="center"/>
    </xf>
    <xf numFmtId="0" fontId="62" fillId="0" borderId="0" xfId="9" applyFont="1"/>
    <xf numFmtId="0" fontId="62" fillId="0" borderId="58" xfId="9" applyFont="1" applyBorder="1" applyAlignment="1">
      <alignment horizontal="center"/>
    </xf>
    <xf numFmtId="0" fontId="62" fillId="0" borderId="0" xfId="9" applyFont="1" applyAlignment="1">
      <alignment horizontal="center"/>
    </xf>
    <xf numFmtId="0" fontId="62" fillId="0" borderId="59" xfId="9" applyFont="1" applyBorder="1" applyAlignment="1">
      <alignment horizontal="center"/>
    </xf>
    <xf numFmtId="172" fontId="48" fillId="0" borderId="59" xfId="9" applyNumberFormat="1" applyFont="1" applyBorder="1" applyAlignment="1">
      <alignment horizontal="center"/>
    </xf>
    <xf numFmtId="181" fontId="48" fillId="0" borderId="0" xfId="9" applyNumberFormat="1" applyFont="1" applyAlignment="1">
      <alignment horizontal="center"/>
    </xf>
    <xf numFmtId="181" fontId="48" fillId="0" borderId="59" xfId="9" applyNumberFormat="1" applyFont="1" applyBorder="1" applyAlignment="1">
      <alignment horizontal="center"/>
    </xf>
    <xf numFmtId="0" fontId="48" fillId="10" borderId="0" xfId="9" applyFont="1" applyFill="1"/>
    <xf numFmtId="3" fontId="48" fillId="10" borderId="58" xfId="9" applyNumberFormat="1" applyFont="1" applyFill="1" applyBorder="1" applyAlignment="1">
      <alignment horizontal="center"/>
    </xf>
    <xf numFmtId="172" fontId="48" fillId="10" borderId="59" xfId="9" applyNumberFormat="1" applyFont="1" applyFill="1" applyBorder="1" applyAlignment="1">
      <alignment horizontal="center"/>
    </xf>
    <xf numFmtId="181" fontId="48" fillId="10" borderId="0" xfId="9" applyNumberFormat="1" applyFont="1" applyFill="1" applyAlignment="1">
      <alignment horizontal="center"/>
    </xf>
    <xf numFmtId="181" fontId="48" fillId="10" borderId="59" xfId="9" applyNumberFormat="1" applyFont="1" applyFill="1" applyBorder="1" applyAlignment="1">
      <alignment horizontal="center"/>
    </xf>
    <xf numFmtId="172" fontId="48" fillId="10" borderId="0" xfId="9" applyNumberFormat="1" applyFont="1" applyFill="1" applyAlignment="1">
      <alignment horizontal="center"/>
    </xf>
    <xf numFmtId="0" fontId="57" fillId="10" borderId="0" xfId="9" applyFont="1" applyFill="1"/>
    <xf numFmtId="3" fontId="57" fillId="10" borderId="58" xfId="9" applyNumberFormat="1" applyFont="1" applyFill="1" applyBorder="1" applyAlignment="1">
      <alignment horizontal="center"/>
    </xf>
    <xf numFmtId="172" fontId="57" fillId="10" borderId="59" xfId="9" applyNumberFormat="1" applyFont="1" applyFill="1" applyBorder="1" applyAlignment="1">
      <alignment horizontal="center"/>
    </xf>
    <xf numFmtId="181" fontId="57" fillId="10" borderId="0" xfId="9" applyNumberFormat="1" applyFont="1" applyFill="1" applyAlignment="1">
      <alignment horizontal="center"/>
    </xf>
    <xf numFmtId="181" fontId="57" fillId="10" borderId="59" xfId="9" applyNumberFormat="1" applyFont="1" applyFill="1" applyBorder="1" applyAlignment="1">
      <alignment horizontal="center"/>
    </xf>
    <xf numFmtId="172" fontId="57" fillId="10" borderId="0" xfId="9" applyNumberFormat="1" applyFont="1" applyFill="1" applyAlignment="1">
      <alignment horizontal="center"/>
    </xf>
    <xf numFmtId="181" fontId="57" fillId="0" borderId="0" xfId="9" applyNumberFormat="1" applyFont="1" applyAlignment="1">
      <alignment horizontal="center"/>
    </xf>
    <xf numFmtId="181" fontId="57" fillId="0" borderId="59" xfId="9" applyNumberFormat="1" applyFont="1" applyBorder="1" applyAlignment="1">
      <alignment horizontal="center"/>
    </xf>
    <xf numFmtId="37" fontId="57" fillId="0" borderId="0" xfId="9" applyNumberFormat="1" applyFont="1"/>
    <xf numFmtId="0" fontId="53" fillId="0" borderId="0" xfId="9" applyFont="1"/>
    <xf numFmtId="3" fontId="53" fillId="0" borderId="58" xfId="9" applyNumberFormat="1" applyFont="1" applyBorder="1" applyAlignment="1">
      <alignment horizontal="center"/>
    </xf>
    <xf numFmtId="172" fontId="53" fillId="0" borderId="59" xfId="9" applyNumberFormat="1" applyFont="1" applyBorder="1" applyAlignment="1">
      <alignment horizontal="center"/>
    </xf>
    <xf numFmtId="181" fontId="53" fillId="0" borderId="0" xfId="9" applyNumberFormat="1" applyFont="1" applyAlignment="1">
      <alignment horizontal="center"/>
    </xf>
    <xf numFmtId="181" fontId="53" fillId="0" borderId="59" xfId="9" applyNumberFormat="1" applyFont="1" applyBorder="1" applyAlignment="1">
      <alignment horizontal="center"/>
    </xf>
    <xf numFmtId="172" fontId="53" fillId="0" borderId="0" xfId="9" applyNumberFormat="1" applyFont="1" applyAlignment="1">
      <alignment horizontal="center"/>
    </xf>
    <xf numFmtId="37" fontId="53" fillId="0" borderId="0" xfId="9" applyNumberFormat="1" applyFont="1"/>
    <xf numFmtId="10" fontId="48" fillId="0" borderId="58" xfId="11" applyNumberFormat="1" applyFont="1" applyFill="1" applyBorder="1" applyAlignment="1" applyProtection="1">
      <alignment horizontal="center"/>
    </xf>
    <xf numFmtId="3" fontId="57" fillId="0" borderId="58" xfId="9" applyNumberFormat="1" applyFont="1" applyBorder="1" applyAlignment="1">
      <alignment horizontal="center"/>
    </xf>
    <xf numFmtId="172" fontId="57" fillId="0" borderId="59" xfId="9" applyNumberFormat="1" applyFont="1" applyBorder="1" applyAlignment="1">
      <alignment horizontal="center"/>
    </xf>
    <xf numFmtId="3" fontId="57" fillId="0" borderId="0" xfId="9" applyNumberFormat="1" applyFont="1" applyAlignment="1">
      <alignment horizontal="center"/>
    </xf>
    <xf numFmtId="172" fontId="57" fillId="0" borderId="0" xfId="9" applyNumberFormat="1" applyFont="1" applyAlignment="1">
      <alignment horizontal="center"/>
    </xf>
    <xf numFmtId="172" fontId="53" fillId="0" borderId="59" xfId="11" applyNumberFormat="1" applyFont="1" applyFill="1" applyBorder="1" applyAlignment="1" applyProtection="1">
      <alignment horizontal="center"/>
    </xf>
    <xf numFmtId="172" fontId="53" fillId="0" borderId="0" xfId="11" applyNumberFormat="1" applyFont="1" applyFill="1" applyBorder="1" applyAlignment="1" applyProtection="1">
      <alignment horizontal="center"/>
    </xf>
    <xf numFmtId="3" fontId="53" fillId="0" borderId="0" xfId="9" applyNumberFormat="1" applyFont="1" applyAlignment="1">
      <alignment horizontal="center"/>
    </xf>
    <xf numFmtId="37" fontId="62" fillId="0" borderId="0" xfId="9" applyNumberFormat="1" applyFont="1"/>
    <xf numFmtId="3" fontId="62" fillId="0" borderId="58" xfId="9" applyNumberFormat="1" applyFont="1" applyBorder="1" applyAlignment="1">
      <alignment horizontal="center"/>
    </xf>
    <xf numFmtId="172" fontId="62" fillId="0" borderId="59" xfId="9" applyNumberFormat="1" applyFont="1" applyBorder="1" applyAlignment="1">
      <alignment horizontal="center"/>
    </xf>
    <xf numFmtId="181" fontId="62" fillId="0" borderId="0" xfId="9" applyNumberFormat="1" applyFont="1" applyAlignment="1">
      <alignment horizontal="center"/>
    </xf>
    <xf numFmtId="181" fontId="62" fillId="0" borderId="59" xfId="9" applyNumberFormat="1" applyFont="1" applyBorder="1" applyAlignment="1">
      <alignment horizontal="center"/>
    </xf>
    <xf numFmtId="3" fontId="62" fillId="0" borderId="0" xfId="9" applyNumberFormat="1" applyFont="1" applyAlignment="1">
      <alignment horizontal="center"/>
    </xf>
    <xf numFmtId="172" fontId="62" fillId="0" borderId="0" xfId="9" applyNumberFormat="1" applyFont="1" applyAlignment="1">
      <alignment horizontal="center"/>
    </xf>
    <xf numFmtId="0" fontId="50" fillId="0" borderId="0" xfId="9" applyFont="1"/>
    <xf numFmtId="3" fontId="49" fillId="0" borderId="58" xfId="9" applyNumberFormat="1" applyFont="1" applyBorder="1" applyAlignment="1">
      <alignment horizontal="center"/>
    </xf>
    <xf numFmtId="38" fontId="63" fillId="0" borderId="58" xfId="9" applyNumberFormat="1" applyFont="1" applyBorder="1" applyAlignment="1">
      <alignment horizontal="center"/>
    </xf>
    <xf numFmtId="172" fontId="63" fillId="0" borderId="59" xfId="9" applyNumberFormat="1" applyFont="1" applyBorder="1" applyAlignment="1">
      <alignment horizontal="center"/>
    </xf>
    <xf numFmtId="182" fontId="63" fillId="0" borderId="0" xfId="9" applyNumberFormat="1" applyFont="1" applyAlignment="1">
      <alignment horizontal="center"/>
    </xf>
    <xf numFmtId="182" fontId="63" fillId="0" borderId="59" xfId="9" applyNumberFormat="1" applyFont="1" applyBorder="1" applyAlignment="1">
      <alignment horizontal="center"/>
    </xf>
    <xf numFmtId="172" fontId="63" fillId="0" borderId="0" xfId="9" applyNumberFormat="1" applyFont="1" applyAlignment="1">
      <alignment horizontal="center"/>
    </xf>
    <xf numFmtId="178" fontId="53" fillId="0" borderId="58" xfId="13" applyFont="1" applyFill="1" applyBorder="1" applyAlignment="1">
      <alignment horizontal="center"/>
    </xf>
    <xf numFmtId="178" fontId="53" fillId="0" borderId="59" xfId="13" applyFont="1" applyFill="1" applyBorder="1" applyAlignment="1">
      <alignment horizontal="center"/>
    </xf>
    <xf numFmtId="178" fontId="53" fillId="0" borderId="0" xfId="13" applyFont="1" applyFill="1" applyBorder="1" applyAlignment="1">
      <alignment horizontal="center"/>
    </xf>
    <xf numFmtId="0" fontId="48" fillId="0" borderId="58" xfId="9" applyFont="1" applyBorder="1"/>
    <xf numFmtId="0" fontId="64" fillId="0" borderId="58" xfId="9" applyFont="1" applyBorder="1" applyAlignment="1">
      <alignment horizontal="center"/>
    </xf>
    <xf numFmtId="172" fontId="48" fillId="0" borderId="58" xfId="11" applyNumberFormat="1" applyFont="1" applyBorder="1" applyAlignment="1">
      <alignment horizontal="center"/>
    </xf>
    <xf numFmtId="172" fontId="48" fillId="0" borderId="59" xfId="11" applyNumberFormat="1" applyFont="1" applyBorder="1" applyAlignment="1">
      <alignment horizontal="center"/>
    </xf>
    <xf numFmtId="172" fontId="48" fillId="0" borderId="0" xfId="11" applyNumberFormat="1" applyFont="1" applyAlignment="1">
      <alignment horizontal="center"/>
    </xf>
    <xf numFmtId="3" fontId="48" fillId="0" borderId="0" xfId="9" applyNumberFormat="1" applyFont="1"/>
    <xf numFmtId="172" fontId="48" fillId="0" borderId="0" xfId="9" applyNumberFormat="1" applyFont="1"/>
    <xf numFmtId="172" fontId="53" fillId="0" borderId="58" xfId="9" applyNumberFormat="1" applyFont="1" applyBorder="1" applyAlignment="1">
      <alignment horizontal="center"/>
    </xf>
    <xf numFmtId="0" fontId="65" fillId="0" borderId="0" xfId="9" applyFont="1"/>
    <xf numFmtId="3" fontId="66" fillId="0" borderId="0" xfId="9" applyNumberFormat="1" applyFont="1" applyAlignment="1">
      <alignment horizontal="center"/>
    </xf>
    <xf numFmtId="172" fontId="66" fillId="0" borderId="0" xfId="9" applyNumberFormat="1" applyFont="1" applyAlignment="1">
      <alignment horizontal="center"/>
    </xf>
    <xf numFmtId="0" fontId="67" fillId="0" borderId="0" xfId="14" applyFont="1"/>
    <xf numFmtId="0" fontId="60" fillId="0" borderId="0" xfId="14" applyFont="1" applyAlignment="1">
      <alignment horizontal="left"/>
    </xf>
    <xf numFmtId="0" fontId="52" fillId="0" borderId="0" xfId="14" applyFont="1" applyAlignment="1">
      <alignment horizontal="left"/>
    </xf>
    <xf numFmtId="0" fontId="48" fillId="0" borderId="0" xfId="14" applyFont="1"/>
    <xf numFmtId="0" fontId="52" fillId="0" borderId="62" xfId="14" applyFont="1" applyBorder="1" applyAlignment="1">
      <alignment horizontal="left"/>
    </xf>
    <xf numFmtId="0" fontId="52" fillId="0" borderId="62" xfId="14" applyFont="1" applyBorder="1" applyAlignment="1">
      <alignment horizontal="centerContinuous"/>
    </xf>
    <xf numFmtId="0" fontId="61" fillId="0" borderId="56" xfId="14" applyFont="1" applyBorder="1" applyAlignment="1">
      <alignment horizontal="left"/>
    </xf>
    <xf numFmtId="0" fontId="52" fillId="0" borderId="56" xfId="14" applyFont="1" applyBorder="1" applyAlignment="1">
      <alignment horizontal="center"/>
    </xf>
    <xf numFmtId="184" fontId="48" fillId="0" borderId="0" xfId="15" applyNumberFormat="1" applyFont="1" applyFill="1" applyBorder="1"/>
    <xf numFmtId="0" fontId="53" fillId="0" borderId="0" xfId="14" applyFont="1" applyAlignment="1">
      <alignment horizontal="right"/>
    </xf>
    <xf numFmtId="185" fontId="48" fillId="0" borderId="0" xfId="15" applyNumberFormat="1" applyFont="1" applyFill="1" applyBorder="1"/>
    <xf numFmtId="186" fontId="49" fillId="0" borderId="16" xfId="16" applyFont="1" applyFill="1" applyBorder="1"/>
    <xf numFmtId="186" fontId="48" fillId="0" borderId="16" xfId="14" applyNumberFormat="1" applyFont="1" applyBorder="1"/>
    <xf numFmtId="0" fontId="53" fillId="0" borderId="0" xfId="14" applyFont="1"/>
    <xf numFmtId="37" fontId="53" fillId="0" borderId="0" xfId="16" applyNumberFormat="1" applyFont="1" applyFill="1" applyBorder="1"/>
    <xf numFmtId="186" fontId="53" fillId="0" borderId="0" xfId="16" applyFont="1" applyFill="1" applyBorder="1"/>
    <xf numFmtId="172" fontId="48" fillId="0" borderId="0" xfId="11" applyNumberFormat="1" applyFont="1" applyFill="1" applyBorder="1"/>
    <xf numFmtId="184" fontId="53" fillId="0" borderId="0" xfId="15" applyNumberFormat="1" applyFont="1" applyFill="1" applyBorder="1"/>
    <xf numFmtId="39" fontId="48" fillId="0" borderId="0" xfId="16" applyNumberFormat="1" applyFont="1" applyFill="1" applyBorder="1"/>
    <xf numFmtId="187" fontId="48" fillId="0" borderId="0" xfId="16" applyNumberFormat="1" applyFont="1" applyFill="1" applyBorder="1"/>
    <xf numFmtId="0" fontId="62" fillId="0" borderId="0" xfId="14" applyFont="1"/>
    <xf numFmtId="186" fontId="53" fillId="0" borderId="0" xfId="17" applyNumberFormat="1" applyFont="1" applyFill="1" applyBorder="1" applyAlignment="1">
      <alignment horizontal="center"/>
    </xf>
    <xf numFmtId="172" fontId="57" fillId="0" borderId="0" xfId="11" applyNumberFormat="1" applyFont="1" applyFill="1" applyBorder="1"/>
    <xf numFmtId="37" fontId="53" fillId="0" borderId="0" xfId="17" applyNumberFormat="1" applyFont="1" applyFill="1" applyBorder="1" applyAlignment="1">
      <alignment horizontal="center"/>
    </xf>
    <xf numFmtId="186" fontId="53" fillId="0" borderId="0" xfId="17" applyNumberFormat="1" applyFont="1" applyFill="1" applyBorder="1"/>
    <xf numFmtId="187" fontId="48" fillId="0" borderId="0" xfId="16" applyNumberFormat="1" applyFont="1" applyFill="1" applyBorder="1" applyAlignment="1">
      <alignment horizontal="center"/>
    </xf>
    <xf numFmtId="39" fontId="48" fillId="0" borderId="0" xfId="16" applyNumberFormat="1" applyFont="1" applyFill="1" applyBorder="1" applyAlignment="1">
      <alignment horizontal="center"/>
    </xf>
    <xf numFmtId="37" fontId="62" fillId="0" borderId="0" xfId="16" applyNumberFormat="1" applyFont="1" applyFill="1" applyBorder="1" applyAlignment="1"/>
    <xf numFmtId="186" fontId="62" fillId="0" borderId="0" xfId="16" applyFont="1" applyFill="1" applyBorder="1" applyAlignment="1">
      <alignment horizontal="center"/>
    </xf>
    <xf numFmtId="185" fontId="53" fillId="0" borderId="0" xfId="15" applyNumberFormat="1" applyFont="1" applyBorder="1"/>
    <xf numFmtId="6" fontId="67" fillId="0" borderId="0" xfId="12" applyNumberFormat="1" applyFont="1"/>
    <xf numFmtId="43" fontId="48" fillId="0" borderId="0" xfId="14" applyNumberFormat="1" applyFont="1"/>
    <xf numFmtId="37" fontId="57" fillId="0" borderId="0" xfId="14" applyNumberFormat="1" applyFont="1"/>
    <xf numFmtId="37" fontId="48" fillId="0" borderId="0" xfId="16" applyNumberFormat="1" applyFont="1" applyFill="1" applyBorder="1"/>
    <xf numFmtId="188" fontId="53" fillId="0" borderId="0" xfId="15" applyNumberFormat="1" applyFont="1" applyBorder="1"/>
    <xf numFmtId="189" fontId="53" fillId="0" borderId="0" xfId="16" applyNumberFormat="1" applyFont="1" applyFill="1" applyBorder="1" applyAlignment="1"/>
    <xf numFmtId="6" fontId="48" fillId="0" borderId="0" xfId="12" applyNumberFormat="1" applyFont="1"/>
    <xf numFmtId="0" fontId="52" fillId="0" borderId="63" xfId="14" applyFont="1" applyBorder="1" applyAlignment="1">
      <alignment horizontal="centerContinuous"/>
    </xf>
    <xf numFmtId="184" fontId="53" fillId="0" borderId="0" xfId="15" applyNumberFormat="1" applyFont="1" applyBorder="1"/>
    <xf numFmtId="172" fontId="48" fillId="0" borderId="0" xfId="11" applyNumberFormat="1" applyFont="1" applyBorder="1" applyAlignment="1">
      <alignment horizontal="right"/>
    </xf>
    <xf numFmtId="0" fontId="48" fillId="0" borderId="0" xfId="14" applyFont="1" applyAlignment="1">
      <alignment horizontal="right"/>
    </xf>
    <xf numFmtId="0" fontId="52" fillId="0" borderId="64" xfId="14" applyFont="1" applyBorder="1" applyAlignment="1">
      <alignment horizontal="right"/>
    </xf>
    <xf numFmtId="0" fontId="49" fillId="0" borderId="64" xfId="14" applyFont="1" applyBorder="1" applyAlignment="1">
      <alignment horizontal="center"/>
    </xf>
    <xf numFmtId="0" fontId="64" fillId="0" borderId="64" xfId="14" applyFont="1" applyBorder="1" applyAlignment="1">
      <alignment horizontal="left"/>
    </xf>
    <xf numFmtId="0" fontId="64" fillId="0" borderId="64" xfId="14" applyFont="1" applyBorder="1" applyAlignment="1">
      <alignment horizontal="centerContinuous"/>
    </xf>
    <xf numFmtId="184" fontId="53" fillId="0" borderId="16" xfId="15" applyNumberFormat="1" applyFont="1" applyBorder="1" applyAlignment="1">
      <alignment horizontal="center"/>
    </xf>
    <xf numFmtId="0" fontId="53" fillId="0" borderId="16" xfId="14" applyFont="1" applyBorder="1" applyAlignment="1">
      <alignment horizontal="right"/>
    </xf>
    <xf numFmtId="10" fontId="48" fillId="0" borderId="0" xfId="14" applyNumberFormat="1" applyFont="1" applyAlignment="1">
      <alignment horizontal="right"/>
    </xf>
    <xf numFmtId="172" fontId="48" fillId="0" borderId="0" xfId="11" applyNumberFormat="1" applyFont="1" applyAlignment="1">
      <alignment horizontal="right"/>
    </xf>
    <xf numFmtId="172" fontId="48" fillId="0" borderId="0" xfId="14" applyNumberFormat="1" applyFont="1" applyAlignment="1">
      <alignment horizontal="right"/>
    </xf>
    <xf numFmtId="0" fontId="48" fillId="0" borderId="65" xfId="14" applyFont="1" applyBorder="1"/>
    <xf numFmtId="178" fontId="53" fillId="0" borderId="0" xfId="14" applyNumberFormat="1" applyFont="1" applyAlignment="1">
      <alignment horizontal="right"/>
    </xf>
    <xf numFmtId="178" fontId="68" fillId="0" borderId="0" xfId="13" applyFont="1" applyBorder="1" applyAlignment="1">
      <alignment horizontal="center"/>
    </xf>
    <xf numFmtId="178" fontId="48" fillId="0" borderId="58" xfId="14" applyNumberFormat="1" applyFont="1" applyBorder="1" applyAlignment="1">
      <alignment horizontal="center"/>
    </xf>
    <xf numFmtId="178" fontId="48" fillId="0" borderId="0" xfId="14" applyNumberFormat="1" applyFont="1" applyAlignment="1">
      <alignment horizontal="center"/>
    </xf>
    <xf numFmtId="166" fontId="48" fillId="0" borderId="0" xfId="15" applyNumberFormat="1" applyFont="1" applyFill="1"/>
    <xf numFmtId="166" fontId="48" fillId="0" borderId="0" xfId="15" applyNumberFormat="1" applyFont="1" applyFill="1" applyBorder="1"/>
    <xf numFmtId="190" fontId="68" fillId="0" borderId="0" xfId="18" applyFont="1" applyBorder="1" applyAlignment="1">
      <alignment horizontal="center"/>
    </xf>
    <xf numFmtId="37" fontId="53" fillId="0" borderId="0" xfId="16" applyNumberFormat="1" applyFont="1" applyFill="1"/>
    <xf numFmtId="178" fontId="48" fillId="0" borderId="58" xfId="14" applyNumberFormat="1" applyFont="1" applyBorder="1"/>
    <xf numFmtId="37" fontId="48" fillId="0" borderId="0" xfId="16" applyNumberFormat="1" applyFont="1" applyFill="1"/>
    <xf numFmtId="0" fontId="48" fillId="0" borderId="58" xfId="14" applyFont="1" applyBorder="1"/>
    <xf numFmtId="172" fontId="49" fillId="0" borderId="0" xfId="14" applyNumberFormat="1" applyFont="1"/>
    <xf numFmtId="0" fontId="52" fillId="0" borderId="63" xfId="14" applyFont="1" applyBorder="1" applyAlignment="1">
      <alignment horizontal="center"/>
    </xf>
    <xf numFmtId="172" fontId="48" fillId="0" borderId="0" xfId="11" applyNumberFormat="1" applyFont="1" applyBorder="1" applyAlignment="1">
      <alignment horizontal="center"/>
    </xf>
    <xf numFmtId="172" fontId="48" fillId="0" borderId="0" xfId="14" applyNumberFormat="1" applyFont="1"/>
    <xf numFmtId="0" fontId="69" fillId="0" borderId="58" xfId="14" applyFont="1" applyBorder="1"/>
    <xf numFmtId="0" fontId="69" fillId="0" borderId="0" xfId="14" applyFont="1"/>
    <xf numFmtId="5" fontId="69" fillId="0" borderId="59" xfId="14" applyNumberFormat="1" applyFont="1" applyBorder="1"/>
    <xf numFmtId="0" fontId="48" fillId="0" borderId="59" xfId="14" applyFont="1" applyBorder="1"/>
    <xf numFmtId="43" fontId="48" fillId="0" borderId="0" xfId="10" applyFont="1"/>
    <xf numFmtId="6" fontId="69" fillId="0" borderId="59" xfId="12" applyNumberFormat="1" applyFont="1" applyFill="1" applyBorder="1" applyAlignment="1"/>
    <xf numFmtId="6" fontId="48" fillId="0" borderId="0" xfId="12" applyNumberFormat="1" applyFont="1" applyBorder="1" applyAlignment="1">
      <alignment horizontal="center"/>
    </xf>
    <xf numFmtId="0" fontId="48" fillId="0" borderId="16" xfId="14" applyFont="1" applyBorder="1"/>
    <xf numFmtId="0" fontId="69" fillId="0" borderId="17" xfId="14" applyFont="1" applyBorder="1"/>
    <xf numFmtId="5" fontId="69" fillId="0" borderId="17" xfId="14" applyNumberFormat="1" applyFont="1" applyBorder="1"/>
    <xf numFmtId="166" fontId="48" fillId="0" borderId="0" xfId="14" applyNumberFormat="1" applyFont="1"/>
    <xf numFmtId="0" fontId="70" fillId="0" borderId="0" xfId="14" applyFont="1"/>
    <xf numFmtId="9" fontId="70" fillId="0" borderId="0" xfId="11" applyFont="1" applyBorder="1"/>
    <xf numFmtId="166" fontId="48" fillId="0" borderId="0" xfId="10" applyNumberFormat="1" applyFont="1" applyAlignment="1">
      <alignment horizontal="left"/>
    </xf>
    <xf numFmtId="172" fontId="70" fillId="0" borderId="0" xfId="11" applyNumberFormat="1" applyFont="1" applyBorder="1"/>
    <xf numFmtId="0" fontId="52" fillId="0" borderId="50" xfId="14" applyFont="1" applyBorder="1" applyAlignment="1">
      <alignment horizontal="center" wrapText="1"/>
    </xf>
    <xf numFmtId="0" fontId="52" fillId="0" borderId="50" xfId="14" applyFont="1" applyBorder="1" applyAlignment="1">
      <alignment horizontal="centerContinuous" wrapText="1"/>
    </xf>
    <xf numFmtId="166" fontId="49" fillId="0" borderId="0" xfId="15" applyNumberFormat="1" applyFont="1" applyFill="1"/>
    <xf numFmtId="6" fontId="48" fillId="0" borderId="0" xfId="14" applyNumberFormat="1" applyFont="1" applyAlignment="1">
      <alignment horizontal="center"/>
    </xf>
    <xf numFmtId="10" fontId="48" fillId="0" borderId="0" xfId="14" applyNumberFormat="1" applyFont="1" applyAlignment="1">
      <alignment horizontal="center"/>
    </xf>
    <xf numFmtId="0" fontId="53" fillId="0" borderId="0" xfId="14" applyFont="1" applyAlignment="1">
      <alignment horizontal="center"/>
    </xf>
    <xf numFmtId="6" fontId="48" fillId="0" borderId="16" xfId="14" applyNumberFormat="1" applyFont="1" applyBorder="1" applyAlignment="1">
      <alignment horizontal="center"/>
    </xf>
    <xf numFmtId="10" fontId="48" fillId="0" borderId="16" xfId="14" applyNumberFormat="1" applyFont="1" applyBorder="1" applyAlignment="1">
      <alignment horizontal="center"/>
    </xf>
    <xf numFmtId="0" fontId="53" fillId="0" borderId="16" xfId="14" applyFont="1" applyBorder="1" applyAlignment="1">
      <alignment horizontal="center"/>
    </xf>
    <xf numFmtId="166" fontId="49" fillId="0" borderId="16" xfId="14" applyNumberFormat="1" applyFont="1" applyBorder="1"/>
    <xf numFmtId="8" fontId="48" fillId="0" borderId="0" xfId="12" applyFont="1" applyAlignment="1">
      <alignment horizontal="left"/>
    </xf>
    <xf numFmtId="0" fontId="48" fillId="0" borderId="17" xfId="14" applyFont="1" applyBorder="1"/>
    <xf numFmtId="5" fontId="48" fillId="0" borderId="66" xfId="14" applyNumberFormat="1" applyFont="1" applyBorder="1"/>
    <xf numFmtId="10" fontId="53" fillId="0" borderId="0" xfId="11" applyNumberFormat="1" applyFont="1" applyAlignment="1">
      <alignment horizontal="center"/>
    </xf>
    <xf numFmtId="0" fontId="53" fillId="0" borderId="0" xfId="14" applyFont="1" applyAlignment="1">
      <alignment horizontal="left"/>
    </xf>
    <xf numFmtId="5" fontId="48" fillId="0" borderId="59" xfId="14" applyNumberFormat="1" applyFont="1" applyBorder="1"/>
    <xf numFmtId="5" fontId="49" fillId="0" borderId="59" xfId="14" applyNumberFormat="1" applyFont="1" applyBorder="1"/>
    <xf numFmtId="191" fontId="68" fillId="0" borderId="0" xfId="14" applyNumberFormat="1" applyFont="1"/>
    <xf numFmtId="43" fontId="48" fillId="0" borderId="0" xfId="10" applyFont="1" applyBorder="1"/>
    <xf numFmtId="0" fontId="48" fillId="0" borderId="60" xfId="14" applyFont="1" applyBorder="1"/>
    <xf numFmtId="6" fontId="48" fillId="0" borderId="61" xfId="12" applyNumberFormat="1" applyFont="1" applyFill="1" applyBorder="1" applyAlignment="1"/>
    <xf numFmtId="5" fontId="48" fillId="0" borderId="0" xfId="14" applyNumberFormat="1" applyFont="1"/>
    <xf numFmtId="192" fontId="70" fillId="0" borderId="0" xfId="11" applyNumberFormat="1" applyFont="1" applyBorder="1"/>
    <xf numFmtId="10" fontId="70" fillId="0" borderId="0" xfId="11" applyNumberFormat="1" applyFont="1" applyBorder="1"/>
    <xf numFmtId="172" fontId="53" fillId="0" borderId="0" xfId="11" applyNumberFormat="1" applyFont="1" applyFill="1"/>
    <xf numFmtId="0" fontId="7" fillId="0" borderId="68" xfId="3" applyFont="1" applyBorder="1" applyAlignment="1">
      <alignment horizontal="left" indent="23"/>
    </xf>
    <xf numFmtId="0" fontId="7" fillId="0" borderId="69" xfId="3" applyFont="1" applyBorder="1" applyAlignment="1">
      <alignment horizontal="left" indent="23"/>
    </xf>
    <xf numFmtId="177" fontId="48" fillId="4" borderId="0" xfId="9" applyNumberFormat="1" applyFont="1" applyFill="1" applyAlignment="1">
      <alignment horizontal="left"/>
    </xf>
    <xf numFmtId="17" fontId="3" fillId="0" borderId="0" xfId="6" applyNumberFormat="1" applyFont="1" applyAlignment="1">
      <alignment horizontal="center" wrapText="1"/>
    </xf>
    <xf numFmtId="17" fontId="3" fillId="0" borderId="33" xfId="6" applyNumberFormat="1" applyFont="1" applyBorder="1" applyAlignment="1">
      <alignment horizontal="center" wrapText="1"/>
    </xf>
    <xf numFmtId="0" fontId="46" fillId="4" borderId="67" xfId="9" applyFont="1" applyFill="1" applyBorder="1" applyAlignment="1">
      <alignment horizontal="left"/>
    </xf>
    <xf numFmtId="0" fontId="46" fillId="4" borderId="68" xfId="9" applyFont="1" applyFill="1" applyBorder="1" applyAlignment="1">
      <alignment horizontal="left"/>
    </xf>
    <xf numFmtId="173" fontId="3" fillId="0" borderId="0" xfId="6" applyNumberFormat="1" applyFont="1" applyAlignment="1">
      <alignment horizontal="center" wrapText="1"/>
    </xf>
    <xf numFmtId="173" fontId="3" fillId="0" borderId="33" xfId="6" applyNumberFormat="1" applyFont="1" applyBorder="1" applyAlignment="1">
      <alignment horizontal="center" wrapText="1"/>
    </xf>
    <xf numFmtId="0" fontId="46" fillId="0" borderId="0" xfId="9" applyFont="1" applyAlignment="1">
      <alignment horizontal="left"/>
    </xf>
    <xf numFmtId="0" fontId="46" fillId="4" borderId="0" xfId="9" applyFont="1" applyFill="1" applyAlignment="1">
      <alignment horizontal="left"/>
    </xf>
  </cellXfs>
  <cellStyles count="19">
    <cellStyle name="_Comma" xfId="16" xr:uid="{64A205E2-7B1E-457E-873F-1E80F437AF0F}"/>
    <cellStyle name="_Currency" xfId="15" xr:uid="{B5C4E9CD-DA35-4DCB-A1C7-40C2B4510AAC}"/>
    <cellStyle name="_CurrencySpace" xfId="17" xr:uid="{5B5C416C-E25D-4ADF-8A25-5829ECA3C270}"/>
    <cellStyle name="_Multiple" xfId="13" xr:uid="{3B5E01FC-05F9-4EA4-AE8D-26BA488FF2D8}"/>
    <cellStyle name="_MultipleSpace" xfId="18" xr:uid="{1C9765B0-A26D-46BD-B58E-DF89A0D3D753}"/>
    <cellStyle name="Comma 2" xfId="10" xr:uid="{7625B37B-A853-44E0-B9F7-4689F67D83C3}"/>
    <cellStyle name="Currency" xfId="1" builtinId="4"/>
    <cellStyle name="Currency 2" xfId="12" xr:uid="{40221156-E0D9-42EC-99A2-580EEF68AD65}"/>
    <cellStyle name="Currency 4" xfId="7" xr:uid="{D98216E3-036F-489B-AFA3-2D10655188CD}"/>
    <cellStyle name="Normal" xfId="0" builtinId="0"/>
    <cellStyle name="Normal 2" xfId="3" xr:uid="{3559A1AC-3011-4D5C-AFDE-2F1A91FF2B19}"/>
    <cellStyle name="Normal 2 4" xfId="14" xr:uid="{661D13A9-1D69-410D-9900-2CCD65496B04}"/>
    <cellStyle name="Normal 4" xfId="9" xr:uid="{8C21E496-3D63-4552-ACF7-F219B05A8FB6}"/>
    <cellStyle name="Normal 5" xfId="5" xr:uid="{A70146C1-8B17-4858-A833-0154D94529F9}"/>
    <cellStyle name="Normal 6" xfId="6" xr:uid="{94019E6F-6381-41D5-A892-38A9066E9A36}"/>
    <cellStyle name="Normal 8 2" xfId="4" xr:uid="{E09BC754-45F0-4F6A-B98D-09EDAABE32C3}"/>
    <cellStyle name="Percent" xfId="2" builtinId="5"/>
    <cellStyle name="Percent 2" xfId="11" xr:uid="{C3D55533-D9B3-4850-ADA1-7B84228E83E0}"/>
    <cellStyle name="Percent 3" xfId="8" xr:uid="{800DBA33-E3F2-441D-9033-1EBC8257AE06}"/>
  </cellStyles>
  <dxfs count="5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1318260</xdr:colOff>
      <xdr:row>2</xdr:row>
      <xdr:rowOff>70485</xdr:rowOff>
    </xdr:from>
    <xdr:to>
      <xdr:col>4</xdr:col>
      <xdr:colOff>588645</xdr:colOff>
      <xdr:row>8</xdr:row>
      <xdr:rowOff>163830</xdr:rowOff>
    </xdr:to>
    <xdr:pic>
      <xdr:nvPicPr>
        <xdr:cNvPr id="2" name="Picture 1" descr="di-logo">
          <a:extLst>
            <a:ext uri="{FF2B5EF4-FFF2-40B4-BE49-F238E27FC236}">
              <a16:creationId xmlns:a16="http://schemas.microsoft.com/office/drawing/2014/main" id="{7EFA90E2-BC43-4750-9542-356B9BD6C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135" y="461010"/>
          <a:ext cx="2032635" cy="123634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18</xdr:col>
      <xdr:colOff>60960</xdr:colOff>
      <xdr:row>2</xdr:row>
      <xdr:rowOff>60960</xdr:rowOff>
    </xdr:from>
    <xdr:ext cx="2032635" cy="1236345"/>
    <xdr:pic>
      <xdr:nvPicPr>
        <xdr:cNvPr id="3" name="Picture 2" descr="di-logo">
          <a:extLst>
            <a:ext uri="{FF2B5EF4-FFF2-40B4-BE49-F238E27FC236}">
              <a16:creationId xmlns:a16="http://schemas.microsoft.com/office/drawing/2014/main" id="{41FA2283-A300-441C-A1E1-B4F5AE54B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3985" y="451485"/>
          <a:ext cx="2032635" cy="123634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10</xdr:col>
      <xdr:colOff>771526</xdr:colOff>
      <xdr:row>3</xdr:row>
      <xdr:rowOff>101944</xdr:rowOff>
    </xdr:from>
    <xdr:to>
      <xdr:col>13</xdr:col>
      <xdr:colOff>196760</xdr:colOff>
      <xdr:row>6</xdr:row>
      <xdr:rowOff>61281</xdr:rowOff>
    </xdr:to>
    <xdr:pic>
      <xdr:nvPicPr>
        <xdr:cNvPr id="4" name="Resim 20">
          <a:extLst>
            <a:ext uri="{FF2B5EF4-FFF2-40B4-BE49-F238E27FC236}">
              <a16:creationId xmlns:a16="http://schemas.microsoft.com/office/drawing/2014/main" id="{9C4B3FA4-112A-48D3-99CF-1A754EB04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682969"/>
          <a:ext cx="3482884" cy="530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619125</xdr:colOff>
      <xdr:row>0</xdr:row>
      <xdr:rowOff>0</xdr:rowOff>
    </xdr:from>
    <xdr:to>
      <xdr:col>12</xdr:col>
      <xdr:colOff>828675</xdr:colOff>
      <xdr:row>4</xdr:row>
      <xdr:rowOff>104775</xdr:rowOff>
    </xdr:to>
    <xdr:pic>
      <xdr:nvPicPr>
        <xdr:cNvPr id="2" name="Picture 1" descr="Autograph Collection Hotels Vector Logo">
          <a:extLst>
            <a:ext uri="{FF2B5EF4-FFF2-40B4-BE49-F238E27FC236}">
              <a16:creationId xmlns:a16="http://schemas.microsoft.com/office/drawing/2014/main" id="{45251177-4A9E-4BDE-B493-0B2DE3E3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0"/>
          <a:ext cx="10763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542925</xdr:colOff>
      <xdr:row>0</xdr:row>
      <xdr:rowOff>28575</xdr:rowOff>
    </xdr:from>
    <xdr:to>
      <xdr:col>19</xdr:col>
      <xdr:colOff>0</xdr:colOff>
      <xdr:row>3</xdr:row>
      <xdr:rowOff>164459</xdr:rowOff>
    </xdr:to>
    <xdr:pic>
      <xdr:nvPicPr>
        <xdr:cNvPr id="2" name="Picture 1" descr="Autograph Collection Hotels Vector Logo">
          <a:extLst>
            <a:ext uri="{FF2B5EF4-FFF2-40B4-BE49-F238E27FC236}">
              <a16:creationId xmlns:a16="http://schemas.microsoft.com/office/drawing/2014/main" id="{563C8426-AE3C-4CDA-9734-CE02EBD5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28575"/>
          <a:ext cx="962025" cy="935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0</xdr:rowOff>
    </xdr:from>
    <xdr:to>
      <xdr:col>9</xdr:col>
      <xdr:colOff>419100</xdr:colOff>
      <xdr:row>4</xdr:row>
      <xdr:rowOff>142315</xdr:rowOff>
    </xdr:to>
    <xdr:pic>
      <xdr:nvPicPr>
        <xdr:cNvPr id="2" name="Picture 1" descr="Autograph Collection Hotels Vector Logo">
          <a:extLst>
            <a:ext uri="{FF2B5EF4-FFF2-40B4-BE49-F238E27FC236}">
              <a16:creationId xmlns:a16="http://schemas.microsoft.com/office/drawing/2014/main" id="{AFB6208D-5DB6-4160-AEDB-00E91FB1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0"/>
          <a:ext cx="1076325" cy="10471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/Curent%20Work%20Emergency/Mariott%20Autograph/Remington%20-%20Autograph%20Collection%20Duluth%20Investment%20Model%2012.6.24_EXT.xlsm" TargetMode="External"/><Relationship Id="rId1" Type="http://schemas.openxmlformats.org/officeDocument/2006/relationships/externalLinkPath" Target="file:///D:/Curent%20Work%20Emergency/Mariott%20Autograph/Remington%20-%20Autograph%20Collection%20Duluth%20Investment%20Model%2012.6.24_EX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/Curent%20Work%20Emergency/217%20-%20Mrriott%20Autograph%20-%20Duluth/217%20-%20Hyatt%20JDV%20-%20Updated%20Full%20%20Business%20Plan%20-%2006.23.2025.xlsx" TargetMode="External"/><Relationship Id="rId1" Type="http://schemas.openxmlformats.org/officeDocument/2006/relationships/externalLinkPath" Target="file:///D:/Curent%20Work%20Emergency/217%20-%20Mrriott%20Autograph%20-%20Duluth/217%20-%20Hyatt%20JDV%20-%20Updated%20Full%20%20Business%20Plan%20-%2006.2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Deal Inputs"/>
      <sheetName val="Investment Summary"/>
      <sheetName val="Key Money-Sliver Equity"/>
      <sheetName val="Historicals"/>
      <sheetName val="Comps"/>
      <sheetName val="Pro Forma"/>
      <sheetName val="Stub"/>
      <sheetName val="Monthly"/>
      <sheetName val="Year-End Comp Tab"/>
      <sheetName val="YTD Comp Tab"/>
      <sheetName val="STR Response"/>
      <sheetName val="RevPAR"/>
      <sheetName val="Topline Detail"/>
      <sheetName val="Condo"/>
      <sheetName val="Segmentation"/>
      <sheetName val="Staffing"/>
      <sheetName val="HSKPG MPOR"/>
      <sheetName val="Proforma Assumptions"/>
      <sheetName val="Historical Inputs"/>
      <sheetName val="Group Services"/>
      <sheetName val="RE Tax - TX"/>
      <sheetName val="F&amp;B"/>
      <sheetName val="RE Tax"/>
      <sheetName val="New Supply"/>
      <sheetName val="Comp Fees Info"/>
      <sheetName val="Comp Set"/>
      <sheetName val="Sales Comps"/>
      <sheetName val="Seasonality"/>
      <sheetName val="Cost Savings"/>
      <sheetName val="Debt"/>
      <sheetName val="2023YE"/>
      <sheetName val="2024RF"/>
      <sheetName val="FDD"/>
      <sheetName val="Lists"/>
      <sheetName val="Investment Analysis Fiscal"/>
      <sheetName val="OOOR"/>
    </sheetNames>
    <sheetDataSet>
      <sheetData sheetId="0" refreshError="1"/>
      <sheetData sheetId="1" refreshError="1">
        <row r="6">
          <cell r="D6" t="str">
            <v>Autograph Collection Duluth Development</v>
          </cell>
        </row>
        <row r="10">
          <cell r="D10">
            <v>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Detail  - Sources &amp; Uses"/>
      <sheetName val="2 - Source &amp; Uses"/>
      <sheetName val="2 - Construction Budget"/>
      <sheetName val="2.1 -Lugis - Hotel Bid"/>
      <sheetName val="2.2 - Ecker Const -Hotel  Bid"/>
      <sheetName val="2.3 -S&amp;A Industries  -Hotel Bid"/>
      <sheetName val="2.4 DI - Hotel Bid"/>
      <sheetName val="2.5 - Spa Detail Cost"/>
      <sheetName val="3 - MAR - Assumptions"/>
      <sheetName val="3 - MAR - 5 year CF 2027-2031"/>
      <sheetName val="3 - MAR  - Valuation"/>
      <sheetName val="3.1 Remington Budget"/>
      <sheetName val="3.2 - P&amp;L Budget World Cup Year"/>
      <sheetName val="4 -SRE Report 2024 Comps "/>
      <sheetName val="4 -STR Report 2023  - Comp's"/>
      <sheetName val="5 - MAR - Stacking Plan"/>
      <sheetName val="Spa Responsibility"/>
      <sheetName val="Hotel Responsibility"/>
      <sheetName val="Roof Brokers Commission "/>
      <sheetName val="Pay app - AIA G703"/>
      <sheetName val="Room Matrix"/>
      <sheetName val="Division Codes"/>
    </sheetNames>
    <sheetDataSet>
      <sheetData sheetId="0"/>
      <sheetData sheetId="1"/>
      <sheetData sheetId="2">
        <row r="36">
          <cell r="C36">
            <v>1350000</v>
          </cell>
          <cell r="D36">
            <v>2975000</v>
          </cell>
          <cell r="E36">
            <v>21341480</v>
          </cell>
          <cell r="N36">
            <v>4411619</v>
          </cell>
          <cell r="U36">
            <v>4725000</v>
          </cell>
        </row>
      </sheetData>
      <sheetData sheetId="3"/>
      <sheetData sheetId="4"/>
      <sheetData sheetId="5"/>
      <sheetData sheetId="6"/>
      <sheetData sheetId="7">
        <row r="756">
          <cell r="E756">
            <v>4411619</v>
          </cell>
          <cell r="F756"/>
        </row>
      </sheetData>
      <sheetData sheetId="8">
        <row r="17">
          <cell r="B17">
            <v>346.99718706047821</v>
          </cell>
          <cell r="C17">
            <v>364.34704641350214</v>
          </cell>
          <cell r="D17">
            <v>375.2774578059072</v>
          </cell>
          <cell r="E17">
            <v>386.53578154008443</v>
          </cell>
          <cell r="F17">
            <v>398.13185498628695</v>
          </cell>
        </row>
        <row r="31">
          <cell r="B31">
            <v>18</v>
          </cell>
          <cell r="C31">
            <v>19</v>
          </cell>
          <cell r="D31">
            <v>20</v>
          </cell>
          <cell r="E31">
            <v>21</v>
          </cell>
          <cell r="F31">
            <v>22</v>
          </cell>
        </row>
        <row r="32">
          <cell r="A32" t="str">
            <v>Food and Beverage (Restaurant - Rooftop) Lease Income</v>
          </cell>
          <cell r="C32">
            <v>382500</v>
          </cell>
          <cell r="D32">
            <v>397953</v>
          </cell>
          <cell r="E32">
            <v>422310.90722399997</v>
          </cell>
          <cell r="F32">
            <v>457122.90749803389</v>
          </cell>
        </row>
        <row r="33">
          <cell r="B33">
            <v>7.5</v>
          </cell>
          <cell r="C33">
            <v>8.5</v>
          </cell>
          <cell r="D33">
            <v>9.5</v>
          </cell>
          <cell r="E33">
            <v>10.5</v>
          </cell>
          <cell r="F33">
            <v>11.5</v>
          </cell>
        </row>
        <row r="34">
          <cell r="A34" t="str">
            <v>Food and Beverage (Speakeasy / Cigar Bar - Rooftop) Lease Income</v>
          </cell>
          <cell r="C34">
            <v>153000</v>
          </cell>
          <cell r="D34">
            <v>159181.20000000001</v>
          </cell>
          <cell r="E34">
            <v>168924.36288960002</v>
          </cell>
          <cell r="F34">
            <v>182849.16299921359</v>
          </cell>
        </row>
        <row r="35">
          <cell r="B35">
            <v>12.5</v>
          </cell>
          <cell r="C35">
            <v>14.5</v>
          </cell>
          <cell r="D35">
            <v>16.5</v>
          </cell>
          <cell r="E35">
            <v>18.5</v>
          </cell>
          <cell r="F35">
            <v>20.5</v>
          </cell>
        </row>
        <row r="37">
          <cell r="B37">
            <v>0.5</v>
          </cell>
          <cell r="C37">
            <v>1.5</v>
          </cell>
          <cell r="D37">
            <v>2.5</v>
          </cell>
          <cell r="E37">
            <v>3.5</v>
          </cell>
          <cell r="F37">
            <v>4.5</v>
          </cell>
        </row>
        <row r="38">
          <cell r="A38" t="str">
            <v>Spa Revenue (Services + Retail Products) - Lease Income</v>
          </cell>
          <cell r="C38">
            <v>382500</v>
          </cell>
          <cell r="D38">
            <v>397953</v>
          </cell>
          <cell r="E38">
            <v>422310.90722399997</v>
          </cell>
          <cell r="F38">
            <v>457122.90749803389</v>
          </cell>
        </row>
        <row r="52">
          <cell r="B52">
            <v>4.4999999999999998E-2</v>
          </cell>
          <cell r="C52">
            <v>4.4999999999999998E-2</v>
          </cell>
          <cell r="D52">
            <v>4.4999999999999998E-2</v>
          </cell>
          <cell r="E52">
            <v>4.4999999999999998E-2</v>
          </cell>
          <cell r="F52">
            <v>4.4999999999999998E-2</v>
          </cell>
        </row>
        <row r="57">
          <cell r="B57">
            <v>0.05</v>
          </cell>
          <cell r="C57">
            <v>0.05</v>
          </cell>
          <cell r="D57">
            <v>0.05</v>
          </cell>
          <cell r="E57">
            <v>0.05</v>
          </cell>
          <cell r="F57">
            <v>0.05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7">
          <cell r="Y17">
            <v>27280</v>
          </cell>
        </row>
        <row r="34">
          <cell r="Y34">
            <v>12500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82AE-2622-4B0D-B960-BE14C617EE61}">
  <sheetPr>
    <tabColor rgb="FFFF0000"/>
  </sheetPr>
  <dimension ref="B1:AL398"/>
  <sheetViews>
    <sheetView showGridLines="0" topLeftCell="I1" zoomScaleNormal="100" workbookViewId="0">
      <selection activeCell="AA53" sqref="AA53"/>
    </sheetView>
  </sheetViews>
  <sheetFormatPr baseColWidth="10" defaultColWidth="7" defaultRowHeight="13"/>
  <cols>
    <col min="1" max="1" width="0" style="5" hidden="1" customWidth="1"/>
    <col min="2" max="2" width="24.140625" style="5" hidden="1" customWidth="1"/>
    <col min="3" max="3" width="7.140625" style="5" hidden="1" customWidth="1"/>
    <col min="4" max="5" width="10.7109375" style="5" hidden="1" customWidth="1"/>
    <col min="6" max="6" width="0" style="5" hidden="1" customWidth="1"/>
    <col min="7" max="7" width="11.85546875" style="5" hidden="1" customWidth="1"/>
    <col min="8" max="8" width="9.85546875" style="5" hidden="1" customWidth="1"/>
    <col min="9" max="9" width="7" style="5"/>
    <col min="10" max="10" width="24" style="5" customWidth="1"/>
    <col min="11" max="11" width="7.140625" style="5" customWidth="1"/>
    <col min="12" max="12" width="11" style="5" bestFit="1" customWidth="1"/>
    <col min="13" max="13" width="8.28515625" style="5" bestFit="1" customWidth="1"/>
    <col min="14" max="14" width="7.7109375" style="5" hidden="1" customWidth="1"/>
    <col min="15" max="15" width="8.28515625" style="5" hidden="1" customWidth="1"/>
    <col min="16" max="16" width="0" style="5" hidden="1" customWidth="1"/>
    <col min="17" max="17" width="10.28515625" style="5" hidden="1" customWidth="1"/>
    <col min="18" max="18" width="0" style="5" hidden="1" customWidth="1"/>
    <col min="19" max="19" width="7" style="5"/>
    <col min="20" max="23" width="15.7109375" style="5" customWidth="1"/>
    <col min="24" max="24" width="7" style="5"/>
    <col min="25" max="38" width="15.7109375" style="5" customWidth="1"/>
    <col min="39" max="16384" width="7" style="5"/>
  </cols>
  <sheetData>
    <row r="1" spans="2:38" ht="32" thickTop="1" thickBot="1">
      <c r="J1" s="486" t="s">
        <v>353</v>
      </c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1"/>
      <c r="V1" s="481"/>
      <c r="W1" s="481"/>
      <c r="X1" s="481"/>
      <c r="Y1" s="481"/>
      <c r="Z1" s="481"/>
      <c r="AA1" s="481"/>
      <c r="AB1" s="482"/>
    </row>
    <row r="2" spans="2:38" ht="15.75" customHeight="1" thickTop="1" thickBot="1">
      <c r="J2" s="484" t="s">
        <v>572</v>
      </c>
      <c r="K2" s="484"/>
      <c r="L2" s="484"/>
      <c r="M2" s="484"/>
      <c r="N2" s="485"/>
      <c r="T2" s="484" t="s">
        <v>572</v>
      </c>
      <c r="U2" s="484"/>
      <c r="V2" s="484"/>
      <c r="W2" s="484"/>
      <c r="X2" s="485"/>
      <c r="Y2" s="484" t="s">
        <v>572</v>
      </c>
      <c r="Z2" s="484"/>
      <c r="AA2" s="484"/>
      <c r="AB2" s="484"/>
      <c r="AC2" s="485"/>
    </row>
    <row r="3" spans="2:38" ht="25" thickTop="1" thickBot="1">
      <c r="B3" s="1" t="s">
        <v>0</v>
      </c>
      <c r="C3" s="1"/>
      <c r="D3" s="1"/>
      <c r="E3" s="1"/>
      <c r="F3" s="1"/>
      <c r="G3" s="1"/>
      <c r="H3" s="1"/>
      <c r="I3" s="1"/>
      <c r="J3" s="2" t="s">
        <v>1</v>
      </c>
      <c r="K3" s="3"/>
      <c r="L3" s="3"/>
      <c r="M3" s="4"/>
      <c r="T3" s="2" t="s">
        <v>2</v>
      </c>
      <c r="U3" s="3"/>
      <c r="V3" s="3"/>
      <c r="W3" s="4"/>
      <c r="Y3" s="6" t="s">
        <v>3</v>
      </c>
      <c r="Z3" s="7"/>
      <c r="AA3" s="7"/>
      <c r="AB3" s="8"/>
      <c r="AI3" s="9" t="s">
        <v>4</v>
      </c>
      <c r="AJ3" s="10"/>
      <c r="AK3" s="10"/>
      <c r="AL3" s="11"/>
    </row>
    <row r="4" spans="2:38" ht="15" thickTop="1" thickBot="1">
      <c r="J4" s="12"/>
      <c r="M4" s="13"/>
      <c r="T4" s="12"/>
      <c r="W4" s="13"/>
      <c r="Y4" s="12"/>
      <c r="AB4" s="13"/>
      <c r="AI4" s="12"/>
      <c r="AL4" s="13"/>
    </row>
    <row r="5" spans="2:38" ht="24" thickTop="1">
      <c r="J5" s="14" t="s">
        <v>5</v>
      </c>
      <c r="K5" s="15"/>
      <c r="L5" s="16"/>
      <c r="M5" s="17"/>
      <c r="T5" s="18" t="s">
        <v>6</v>
      </c>
      <c r="U5" s="15"/>
      <c r="V5" s="16"/>
      <c r="W5" s="17"/>
      <c r="Y5" s="19" t="s">
        <v>5</v>
      </c>
      <c r="Z5" s="20"/>
      <c r="AA5" s="21"/>
      <c r="AB5" s="22"/>
      <c r="AI5" s="18" t="s">
        <v>6</v>
      </c>
      <c r="AJ5" s="15"/>
      <c r="AK5" s="16"/>
      <c r="AL5" s="17"/>
    </row>
    <row r="6" spans="2:38" ht="14.25" customHeight="1" thickBot="1">
      <c r="B6" s="23" t="s">
        <v>7</v>
      </c>
      <c r="C6" s="24"/>
      <c r="D6" s="24"/>
      <c r="E6" s="25"/>
      <c r="J6" s="26" t="s">
        <v>8</v>
      </c>
      <c r="K6" s="27"/>
      <c r="L6" s="27" t="s">
        <v>9</v>
      </c>
      <c r="M6" s="28" t="s">
        <v>10</v>
      </c>
      <c r="T6" s="26" t="s">
        <v>8</v>
      </c>
      <c r="U6" s="27"/>
      <c r="V6" s="27" t="s">
        <v>9</v>
      </c>
      <c r="W6" s="28" t="s">
        <v>10</v>
      </c>
      <c r="Y6" s="26" t="s">
        <v>8</v>
      </c>
      <c r="Z6" s="27"/>
      <c r="AA6" s="27" t="s">
        <v>9</v>
      </c>
      <c r="AB6" s="28" t="s">
        <v>11</v>
      </c>
      <c r="AI6" s="26" t="s">
        <v>8</v>
      </c>
      <c r="AJ6" s="27"/>
      <c r="AK6" s="27" t="s">
        <v>9</v>
      </c>
      <c r="AL6" s="28" t="s">
        <v>10</v>
      </c>
    </row>
    <row r="7" spans="2:38" ht="14.25" hidden="1" customHeight="1">
      <c r="B7" s="29" t="s">
        <v>12</v>
      </c>
      <c r="C7" s="29"/>
      <c r="D7" s="30"/>
      <c r="E7" s="31" t="s">
        <v>10</v>
      </c>
      <c r="G7" s="5" t="s">
        <v>13</v>
      </c>
      <c r="H7" s="32">
        <v>136</v>
      </c>
      <c r="J7" s="33" t="s">
        <v>14</v>
      </c>
      <c r="K7" s="34"/>
      <c r="L7" s="34"/>
      <c r="M7" s="35"/>
      <c r="T7" s="33" t="s">
        <v>14</v>
      </c>
      <c r="U7" s="34"/>
      <c r="V7" s="34"/>
      <c r="W7" s="35"/>
      <c r="Y7" s="33" t="s">
        <v>14</v>
      </c>
      <c r="Z7" s="34"/>
      <c r="AA7" s="34"/>
      <c r="AB7" s="35"/>
      <c r="AI7" s="33" t="s">
        <v>14</v>
      </c>
      <c r="AJ7" s="34"/>
      <c r="AK7" s="34"/>
      <c r="AL7" s="35"/>
    </row>
    <row r="8" spans="2:38" ht="13.5" hidden="1" customHeight="1">
      <c r="B8" s="36" t="s">
        <v>15</v>
      </c>
      <c r="C8" s="37">
        <f>D8/$D$12</f>
        <v>0.60225726021127179</v>
      </c>
      <c r="D8" s="38">
        <v>20000000</v>
      </c>
      <c r="E8" s="39">
        <f>D8/$H$7</f>
        <v>147058.82352941178</v>
      </c>
      <c r="F8" s="40"/>
      <c r="G8" s="41"/>
      <c r="H8" s="42">
        <f>0.7*D12</f>
        <v>23245880</v>
      </c>
      <c r="J8" s="43" t="s">
        <v>15</v>
      </c>
      <c r="K8" s="44">
        <f>L8/$L$12</f>
        <v>0.49565131191076189</v>
      </c>
      <c r="L8" s="45">
        <v>19000000</v>
      </c>
      <c r="M8" s="46">
        <f>L8/$H$7</f>
        <v>139705.88235294117</v>
      </c>
      <c r="N8" s="34"/>
      <c r="T8" s="43" t="s">
        <v>15</v>
      </c>
      <c r="U8" s="44">
        <f>V8/$L$12</f>
        <v>0.49565131191076189</v>
      </c>
      <c r="V8" s="45">
        <v>19000000</v>
      </c>
      <c r="W8" s="46">
        <f>V8/$H$7</f>
        <v>139705.88235294117</v>
      </c>
      <c r="Y8" s="43" t="s">
        <v>15</v>
      </c>
      <c r="Z8" s="44">
        <f>AA8/$L$12</f>
        <v>0.49565131191076189</v>
      </c>
      <c r="AA8" s="45">
        <v>19000000</v>
      </c>
      <c r="AB8" s="46">
        <f>AA8/$H$7</f>
        <v>139705.88235294117</v>
      </c>
      <c r="AC8" s="34"/>
      <c r="AI8" s="43" t="s">
        <v>15</v>
      </c>
      <c r="AJ8" s="44">
        <f>AK8/$L$12</f>
        <v>0.49565131191076189</v>
      </c>
      <c r="AK8" s="45">
        <v>19000000</v>
      </c>
      <c r="AL8" s="46">
        <f>AK8/$H$7</f>
        <v>139705.88235294117</v>
      </c>
    </row>
    <row r="9" spans="2:38" ht="13.5" hidden="1" customHeight="1">
      <c r="B9" s="36" t="s">
        <v>16</v>
      </c>
      <c r="C9" s="37">
        <f>D9/$D$12</f>
        <v>0.15056431505281795</v>
      </c>
      <c r="D9" s="47">
        <v>5000000</v>
      </c>
      <c r="E9" s="48">
        <f>D9/$H$7</f>
        <v>36764.705882352944</v>
      </c>
      <c r="F9" s="40"/>
      <c r="G9" s="41"/>
      <c r="H9" s="42"/>
      <c r="J9" s="43" t="s">
        <v>16</v>
      </c>
      <c r="K9" s="44">
        <f>L9/$L$12</f>
        <v>0.13043455576598997</v>
      </c>
      <c r="L9" s="49">
        <v>5000000</v>
      </c>
      <c r="M9" s="50">
        <f>L9/$H$7</f>
        <v>36764.705882352944</v>
      </c>
      <c r="N9" s="34"/>
      <c r="T9" s="43" t="s">
        <v>16</v>
      </c>
      <c r="U9" s="44">
        <f>V9/$L$12</f>
        <v>0.13043455576598997</v>
      </c>
      <c r="V9" s="49">
        <v>5000000</v>
      </c>
      <c r="W9" s="50">
        <f>V9/$H$7</f>
        <v>36764.705882352944</v>
      </c>
      <c r="Y9" s="43" t="s">
        <v>16</v>
      </c>
      <c r="Z9" s="44">
        <f>AA9/$L$12</f>
        <v>0.13043455576598997</v>
      </c>
      <c r="AA9" s="49">
        <v>5000000</v>
      </c>
      <c r="AB9" s="50">
        <f>AA9/$H$7</f>
        <v>36764.705882352944</v>
      </c>
      <c r="AC9" s="34"/>
      <c r="AI9" s="43" t="s">
        <v>16</v>
      </c>
      <c r="AJ9" s="44">
        <f>AK9/$L$12</f>
        <v>0.13043455576598997</v>
      </c>
      <c r="AK9" s="49">
        <v>5000000</v>
      </c>
      <c r="AL9" s="50">
        <f>AK9/$H$7</f>
        <v>36764.705882352944</v>
      </c>
    </row>
    <row r="10" spans="2:38" ht="13.5" hidden="1" customHeight="1">
      <c r="B10" s="36" t="s">
        <v>17</v>
      </c>
      <c r="C10" s="37">
        <f>D10/$D$12</f>
        <v>5.4203153419014466E-2</v>
      </c>
      <c r="D10" s="47">
        <v>1800000</v>
      </c>
      <c r="E10" s="48">
        <f>D10/$H$7</f>
        <v>13235.294117647059</v>
      </c>
      <c r="F10" s="40"/>
      <c r="G10" s="41"/>
      <c r="H10" s="42"/>
      <c r="J10" s="43" t="s">
        <v>17</v>
      </c>
      <c r="K10" s="44">
        <f>L10/$L$12</f>
        <v>4.6956440075756389E-2</v>
      </c>
      <c r="L10" s="49">
        <v>1800000</v>
      </c>
      <c r="M10" s="50">
        <f>L10/$H$7</f>
        <v>13235.294117647059</v>
      </c>
      <c r="N10" s="34"/>
      <c r="T10" s="43" t="s">
        <v>17</v>
      </c>
      <c r="U10" s="44">
        <f>V10/$L$12</f>
        <v>4.6956440075756389E-2</v>
      </c>
      <c r="V10" s="49">
        <v>1800000</v>
      </c>
      <c r="W10" s="50">
        <f>V10/$H$7</f>
        <v>13235.294117647059</v>
      </c>
      <c r="Y10" s="43" t="s">
        <v>17</v>
      </c>
      <c r="Z10" s="44">
        <f>AA10/$L$12</f>
        <v>4.6956440075756389E-2</v>
      </c>
      <c r="AA10" s="49">
        <v>1800000</v>
      </c>
      <c r="AB10" s="50">
        <f>AA10/$H$7</f>
        <v>13235.294117647059</v>
      </c>
      <c r="AC10" s="34"/>
      <c r="AI10" s="43" t="s">
        <v>17</v>
      </c>
      <c r="AJ10" s="44">
        <f>AK10/$L$12</f>
        <v>4.6956440075756389E-2</v>
      </c>
      <c r="AK10" s="49">
        <v>1800000</v>
      </c>
      <c r="AL10" s="50">
        <f>AK10/$H$7</f>
        <v>13235.294117647059</v>
      </c>
    </row>
    <row r="11" spans="2:38" ht="13.5" hidden="1" customHeight="1">
      <c r="B11" s="36" t="s">
        <v>18</v>
      </c>
      <c r="C11" s="37">
        <f>D11/$D$12</f>
        <v>0.37741655725659773</v>
      </c>
      <c r="D11" s="47">
        <v>12533400</v>
      </c>
      <c r="E11" s="48">
        <f>D11/$H$7</f>
        <v>92157.352941176476</v>
      </c>
      <c r="F11" s="40"/>
      <c r="G11" s="41"/>
      <c r="H11" s="42"/>
      <c r="J11" s="43" t="s">
        <v>18</v>
      </c>
      <c r="K11" s="44">
        <f>L11/$L$12</f>
        <v>0.32695769224749172</v>
      </c>
      <c r="L11" s="49">
        <v>12533400</v>
      </c>
      <c r="M11" s="50">
        <f>L11/$H$7</f>
        <v>92157.352941176476</v>
      </c>
      <c r="N11" s="34"/>
      <c r="T11" s="43" t="s">
        <v>18</v>
      </c>
      <c r="U11" s="44">
        <f>V11/$L$12</f>
        <v>0.32695769224749172</v>
      </c>
      <c r="V11" s="49">
        <v>12533400</v>
      </c>
      <c r="W11" s="50">
        <f>V11/$H$7</f>
        <v>92157.352941176476</v>
      </c>
      <c r="Y11" s="43" t="s">
        <v>18</v>
      </c>
      <c r="Z11" s="44">
        <f>AA11/$L$12</f>
        <v>0.32695769224749172</v>
      </c>
      <c r="AA11" s="49">
        <v>12533400</v>
      </c>
      <c r="AB11" s="50">
        <f>AA11/$H$7</f>
        <v>92157.352941176476</v>
      </c>
      <c r="AC11" s="34"/>
      <c r="AI11" s="43" t="s">
        <v>18</v>
      </c>
      <c r="AJ11" s="44">
        <f>AK11/$L$12</f>
        <v>0.32695769224749172</v>
      </c>
      <c r="AK11" s="49">
        <v>12533400</v>
      </c>
      <c r="AL11" s="50">
        <f>AK11/$H$7</f>
        <v>92157.352941176476</v>
      </c>
    </row>
    <row r="12" spans="2:38" ht="13.5" hidden="1" customHeight="1">
      <c r="B12" s="51" t="s">
        <v>19</v>
      </c>
      <c r="C12" s="51"/>
      <c r="D12" s="52">
        <f>D378</f>
        <v>33208400</v>
      </c>
      <c r="E12" s="53">
        <f>D12/$H$7</f>
        <v>244179.41176470587</v>
      </c>
      <c r="J12" s="54" t="s">
        <v>19</v>
      </c>
      <c r="K12" s="34"/>
      <c r="L12" s="55">
        <f>SUM(L8:L11)</f>
        <v>38333400</v>
      </c>
      <c r="M12" s="56">
        <f>L12/$H$7</f>
        <v>281863.23529411765</v>
      </c>
      <c r="N12" s="34"/>
      <c r="T12" s="54" t="s">
        <v>19</v>
      </c>
      <c r="U12" s="34"/>
      <c r="V12" s="55">
        <f>SUM(V8:V11)</f>
        <v>38333400</v>
      </c>
      <c r="W12" s="56">
        <f>V12/$H$7</f>
        <v>281863.23529411765</v>
      </c>
      <c r="Y12" s="54" t="s">
        <v>19</v>
      </c>
      <c r="Z12" s="34"/>
      <c r="AA12" s="55">
        <f>SUM(AA8:AA11)</f>
        <v>38333400</v>
      </c>
      <c r="AB12" s="56">
        <f>AA12/$H$7</f>
        <v>281863.23529411765</v>
      </c>
      <c r="AC12" s="34"/>
      <c r="AI12" s="54" t="s">
        <v>19</v>
      </c>
      <c r="AJ12" s="34"/>
      <c r="AK12" s="55">
        <f>SUM(AK8:AK11)</f>
        <v>38333400</v>
      </c>
      <c r="AL12" s="56">
        <f>AK12/$H$7</f>
        <v>281863.23529411765</v>
      </c>
    </row>
    <row r="13" spans="2:38" ht="5.25" hidden="1" customHeight="1">
      <c r="B13" s="57"/>
      <c r="C13" s="57"/>
      <c r="D13" s="58"/>
      <c r="E13" s="58"/>
      <c r="J13" s="59"/>
      <c r="K13" s="34"/>
      <c r="L13" s="34"/>
      <c r="M13" s="35"/>
      <c r="N13" s="34"/>
      <c r="T13" s="59"/>
      <c r="U13" s="34"/>
      <c r="V13" s="34"/>
      <c r="W13" s="35"/>
      <c r="Y13" s="59"/>
      <c r="Z13" s="34"/>
      <c r="AA13" s="34"/>
      <c r="AB13" s="35"/>
      <c r="AC13" s="34"/>
      <c r="AI13" s="59"/>
      <c r="AJ13" s="34"/>
      <c r="AK13" s="34"/>
      <c r="AL13" s="35"/>
    </row>
    <row r="14" spans="2:38" ht="13.5" customHeight="1">
      <c r="B14" s="29" t="s">
        <v>20</v>
      </c>
      <c r="C14" s="29"/>
      <c r="D14" s="60"/>
      <c r="E14" s="60"/>
      <c r="J14" s="33" t="s">
        <v>21</v>
      </c>
      <c r="K14" s="34"/>
      <c r="L14" s="34"/>
      <c r="M14" s="35"/>
      <c r="N14" s="34"/>
      <c r="T14" s="33" t="s">
        <v>14</v>
      </c>
      <c r="U14" s="34"/>
      <c r="V14" s="34"/>
      <c r="W14" s="35"/>
      <c r="Y14" s="33" t="s">
        <v>21</v>
      </c>
      <c r="Z14" s="34"/>
      <c r="AA14" s="34"/>
      <c r="AB14" s="35"/>
      <c r="AC14" s="34"/>
      <c r="AI14" s="33" t="s">
        <v>14</v>
      </c>
      <c r="AJ14" s="34"/>
      <c r="AK14" s="34"/>
      <c r="AL14" s="35"/>
    </row>
    <row r="15" spans="2:38" ht="13.5" customHeight="1">
      <c r="B15" s="61" t="s">
        <v>22</v>
      </c>
      <c r="C15" s="62"/>
      <c r="D15" s="63"/>
      <c r="E15" s="63"/>
      <c r="J15" s="43" t="s">
        <v>23</v>
      </c>
      <c r="K15" s="34"/>
      <c r="L15" s="64">
        <f>L30</f>
        <v>17400000</v>
      </c>
      <c r="M15" s="46">
        <f t="shared" ref="M15:M20" si="0">L15/$H$7</f>
        <v>127941.17647058824</v>
      </c>
      <c r="T15" s="43" t="s">
        <v>24</v>
      </c>
      <c r="U15" s="34"/>
      <c r="V15" s="65">
        <f>L20-L15</f>
        <v>27801980</v>
      </c>
      <c r="W15" s="46">
        <f>V15/140</f>
        <v>198585.57142857142</v>
      </c>
      <c r="Y15" s="43" t="s">
        <v>25</v>
      </c>
      <c r="Z15" s="34"/>
      <c r="AA15" s="64">
        <f>'[2]2 - Construction Budget'!N36</f>
        <v>4411619</v>
      </c>
      <c r="AB15" s="46">
        <f>AA15/'[2]5 - MAR - Stacking Plan'!Y34</f>
        <v>352.92952000000002</v>
      </c>
      <c r="AI15" s="43" t="s">
        <v>24</v>
      </c>
      <c r="AJ15" s="34"/>
      <c r="AK15" s="65">
        <f>AA20-AA15</f>
        <v>4725000</v>
      </c>
      <c r="AL15" s="46">
        <f>AK15/140</f>
        <v>33750</v>
      </c>
    </row>
    <row r="16" spans="2:38" ht="13.5" customHeight="1">
      <c r="B16" s="66" t="s">
        <v>26</v>
      </c>
      <c r="C16" s="66"/>
      <c r="D16" s="47">
        <v>8500000</v>
      </c>
      <c r="E16" s="48">
        <f t="shared" ref="E16:E26" si="1">D16/$H$7</f>
        <v>62500</v>
      </c>
      <c r="J16" s="43" t="s">
        <v>27</v>
      </c>
      <c r="K16" s="34"/>
      <c r="L16" s="49">
        <f>'[2]2 - Construction Budget'!E36</f>
        <v>21341480</v>
      </c>
      <c r="M16" s="50">
        <f t="shared" si="0"/>
        <v>156922.64705882352</v>
      </c>
      <c r="N16" s="67"/>
      <c r="T16" s="43" t="s">
        <v>28</v>
      </c>
      <c r="U16" s="34"/>
      <c r="V16" s="68">
        <v>1400000</v>
      </c>
      <c r="W16" s="50">
        <f>V16/140</f>
        <v>10000</v>
      </c>
      <c r="Y16" s="43" t="s">
        <v>29</v>
      </c>
      <c r="Z16" s="34"/>
      <c r="AA16" s="64">
        <f>'[2]2 - Construction Budget'!U36</f>
        <v>4725000</v>
      </c>
      <c r="AB16" s="46">
        <f>AA16/'[2]5 - MAR - Stacking Plan'!Y17</f>
        <v>173.20381231671556</v>
      </c>
      <c r="AC16" s="67"/>
      <c r="AI16" s="43" t="s">
        <v>17</v>
      </c>
      <c r="AJ16" s="34"/>
      <c r="AK16" s="68">
        <v>1800000</v>
      </c>
      <c r="AL16" s="50">
        <f>AK16/140</f>
        <v>12857.142857142857</v>
      </c>
    </row>
    <row r="17" spans="2:38" ht="13.5" customHeight="1">
      <c r="B17" s="66" t="s">
        <v>30</v>
      </c>
      <c r="C17" s="66"/>
      <c r="D17" s="47">
        <v>0</v>
      </c>
      <c r="E17" s="48">
        <f t="shared" si="1"/>
        <v>0</v>
      </c>
      <c r="J17" s="69" t="s">
        <v>31</v>
      </c>
      <c r="K17" s="34"/>
      <c r="L17" s="49">
        <f>'[2]2 - Construction Budget'!C36</f>
        <v>1350000</v>
      </c>
      <c r="M17" s="50">
        <f t="shared" si="0"/>
        <v>9926.4705882352937</v>
      </c>
      <c r="T17" s="69" t="s">
        <v>32</v>
      </c>
      <c r="U17" s="34"/>
      <c r="V17" s="68">
        <v>4500000</v>
      </c>
      <c r="W17" s="50">
        <f>V17/140</f>
        <v>32142.857142857141</v>
      </c>
      <c r="Y17" s="69"/>
      <c r="Z17" s="34"/>
      <c r="AA17" s="64">
        <v>0</v>
      </c>
      <c r="AB17" s="46">
        <f t="shared" ref="AB17:AB19" si="2">AA17/$H$7</f>
        <v>0</v>
      </c>
      <c r="AI17" s="69" t="s">
        <v>32</v>
      </c>
      <c r="AJ17" s="34"/>
      <c r="AK17" s="68">
        <v>3000000</v>
      </c>
      <c r="AL17" s="50">
        <f>AK17/140</f>
        <v>21428.571428571428</v>
      </c>
    </row>
    <row r="18" spans="2:38" ht="13.5" customHeight="1">
      <c r="B18" s="66" t="s">
        <v>33</v>
      </c>
      <c r="C18" s="66"/>
      <c r="D18" s="47">
        <v>25000</v>
      </c>
      <c r="E18" s="48">
        <f t="shared" si="1"/>
        <v>183.8235294117647</v>
      </c>
      <c r="G18" s="67"/>
      <c r="J18" s="43" t="s">
        <v>34</v>
      </c>
      <c r="K18" s="34"/>
      <c r="L18" s="49">
        <f>'[2]2 - Construction Budget'!D36</f>
        <v>2975000</v>
      </c>
      <c r="M18" s="50">
        <f t="shared" si="0"/>
        <v>21875</v>
      </c>
      <c r="N18" s="67">
        <f>L18+L17+L16</f>
        <v>25666480</v>
      </c>
      <c r="T18" s="43" t="s">
        <v>18</v>
      </c>
      <c r="U18" s="34"/>
      <c r="V18" s="68">
        <f>L20-V15-V16-V17</f>
        <v>11500000</v>
      </c>
      <c r="W18" s="50">
        <f>V18/140</f>
        <v>82142.857142857145</v>
      </c>
      <c r="Y18" s="43"/>
      <c r="Z18" s="34"/>
      <c r="AA18" s="64">
        <v>0</v>
      </c>
      <c r="AB18" s="46">
        <f t="shared" si="2"/>
        <v>0</v>
      </c>
      <c r="AC18" s="67"/>
      <c r="AI18" s="43" t="s">
        <v>18</v>
      </c>
      <c r="AJ18" s="34"/>
      <c r="AK18" s="68">
        <f>AA20-AK15-AK16-AK17</f>
        <v>-388381</v>
      </c>
      <c r="AL18" s="50">
        <f>AK18/140</f>
        <v>-2774.15</v>
      </c>
    </row>
    <row r="19" spans="2:38" ht="13.5" customHeight="1">
      <c r="B19" s="66" t="s">
        <v>35</v>
      </c>
      <c r="C19" s="66"/>
      <c r="D19" s="47">
        <v>0</v>
      </c>
      <c r="E19" s="48">
        <f t="shared" si="1"/>
        <v>0</v>
      </c>
      <c r="J19" s="43" t="s">
        <v>36</v>
      </c>
      <c r="K19" s="34"/>
      <c r="L19" s="70">
        <f>L66</f>
        <v>2135500</v>
      </c>
      <c r="M19" s="50">
        <f t="shared" si="0"/>
        <v>15702.205882352941</v>
      </c>
      <c r="N19" s="67"/>
      <c r="T19" s="43"/>
      <c r="U19" s="34"/>
      <c r="V19" s="68"/>
      <c r="W19" s="50">
        <f>V19/140</f>
        <v>0</v>
      </c>
      <c r="Y19" s="43"/>
      <c r="Z19" s="34"/>
      <c r="AA19" s="64">
        <v>0</v>
      </c>
      <c r="AB19" s="46">
        <f t="shared" si="2"/>
        <v>0</v>
      </c>
      <c r="AC19" s="67"/>
      <c r="AI19" s="43"/>
      <c r="AJ19" s="34"/>
      <c r="AK19" s="68"/>
      <c r="AL19" s="50"/>
    </row>
    <row r="20" spans="2:38" ht="13.5" customHeight="1">
      <c r="B20" s="66" t="s">
        <v>37</v>
      </c>
      <c r="C20" s="66"/>
      <c r="D20" s="47">
        <v>1000000</v>
      </c>
      <c r="E20" s="48">
        <f t="shared" si="1"/>
        <v>7352.9411764705883</v>
      </c>
      <c r="J20" s="54" t="s">
        <v>38</v>
      </c>
      <c r="K20" s="34"/>
      <c r="L20" s="55">
        <f>SUM(L15:L19)</f>
        <v>45201980</v>
      </c>
      <c r="M20" s="56">
        <f t="shared" si="0"/>
        <v>332367.5</v>
      </c>
      <c r="T20" s="54"/>
      <c r="U20" s="34"/>
      <c r="V20" s="71"/>
      <c r="W20" s="72"/>
      <c r="Y20" s="54" t="s">
        <v>38</v>
      </c>
      <c r="Z20" s="34"/>
      <c r="AA20" s="55">
        <f>SUM(AA15:AA19)</f>
        <v>9136619</v>
      </c>
      <c r="AB20" s="56">
        <f>AA20/('[2]5 - MAR - Stacking Plan'!Y17+'[2]5 - MAR - Stacking Plan'!Y34)</f>
        <v>229.67870789341379</v>
      </c>
      <c r="AI20" s="54"/>
      <c r="AJ20" s="34"/>
      <c r="AK20" s="71"/>
      <c r="AL20" s="72"/>
    </row>
    <row r="21" spans="2:38" ht="13.5" customHeight="1">
      <c r="B21" s="66" t="s">
        <v>39</v>
      </c>
      <c r="C21" s="66"/>
      <c r="D21" s="47">
        <v>0</v>
      </c>
      <c r="E21" s="48">
        <f t="shared" si="1"/>
        <v>0</v>
      </c>
      <c r="J21" s="43"/>
      <c r="K21" s="34"/>
      <c r="L21" s="34"/>
      <c r="M21" s="35"/>
      <c r="T21" s="43"/>
      <c r="U21" s="34"/>
      <c r="V21" s="65"/>
      <c r="W21" s="35"/>
      <c r="Y21" s="43"/>
      <c r="Z21" s="34"/>
      <c r="AA21" s="34"/>
      <c r="AB21" s="35"/>
      <c r="AI21" s="43"/>
      <c r="AJ21" s="34"/>
      <c r="AK21" s="65"/>
      <c r="AL21" s="35"/>
    </row>
    <row r="22" spans="2:38" ht="5.25" hidden="1" customHeight="1">
      <c r="B22" s="66" t="s">
        <v>40</v>
      </c>
      <c r="C22" s="66"/>
      <c r="D22" s="47">
        <v>0</v>
      </c>
      <c r="E22" s="48">
        <f t="shared" si="1"/>
        <v>0</v>
      </c>
      <c r="J22" s="73"/>
      <c r="K22"/>
      <c r="L22"/>
      <c r="M22" s="74"/>
      <c r="T22" s="73"/>
      <c r="U22"/>
      <c r="V22" s="75"/>
      <c r="W22" s="74"/>
      <c r="Y22" s="73"/>
      <c r="Z22"/>
      <c r="AA22"/>
      <c r="AB22" s="74"/>
      <c r="AI22" s="73"/>
      <c r="AJ22"/>
      <c r="AK22" s="75"/>
      <c r="AL22" s="74"/>
    </row>
    <row r="23" spans="2:38" ht="15" thickBot="1">
      <c r="B23" s="66" t="s">
        <v>41</v>
      </c>
      <c r="C23" s="66"/>
      <c r="D23" s="47">
        <v>0</v>
      </c>
      <c r="E23" s="48">
        <f t="shared" si="1"/>
        <v>0</v>
      </c>
      <c r="J23" s="76" t="s">
        <v>42</v>
      </c>
      <c r="K23" s="77"/>
      <c r="L23" s="77"/>
      <c r="M23" s="78"/>
      <c r="T23" s="79"/>
      <c r="U23" s="80"/>
      <c r="V23" s="81"/>
      <c r="W23" s="82"/>
      <c r="Y23" s="76" t="s">
        <v>42</v>
      </c>
      <c r="Z23" s="77"/>
      <c r="AA23" s="77"/>
      <c r="AB23" s="78"/>
      <c r="AI23" s="79"/>
      <c r="AJ23" s="80"/>
      <c r="AK23" s="81"/>
      <c r="AL23" s="82"/>
    </row>
    <row r="24" spans="2:38" ht="18" customHeight="1" thickTop="1">
      <c r="B24" s="83" t="s">
        <v>43</v>
      </c>
      <c r="C24" s="83"/>
      <c r="D24" s="47">
        <v>0</v>
      </c>
      <c r="E24" s="48">
        <f t="shared" si="1"/>
        <v>0</v>
      </c>
      <c r="F24" s="62"/>
      <c r="G24" s="84"/>
      <c r="H24" s="84"/>
      <c r="J24" s="59"/>
      <c r="K24" s="34"/>
      <c r="L24" s="85" t="s">
        <v>9</v>
      </c>
      <c r="M24" s="86" t="s">
        <v>10</v>
      </c>
      <c r="T24" s="59"/>
      <c r="U24" s="34"/>
      <c r="V24" s="87"/>
      <c r="W24" s="86"/>
      <c r="Y24" s="88" t="s">
        <v>6</v>
      </c>
      <c r="Z24" s="20"/>
      <c r="AA24" s="21"/>
      <c r="AB24" s="22"/>
      <c r="AI24" s="59"/>
      <c r="AJ24" s="34"/>
      <c r="AK24" s="87"/>
      <c r="AL24" s="86"/>
    </row>
    <row r="25" spans="2:38" ht="13.5" customHeight="1" thickBot="1">
      <c r="B25" s="83" t="s">
        <v>44</v>
      </c>
      <c r="C25" s="83"/>
      <c r="D25" s="47">
        <v>375000</v>
      </c>
      <c r="E25" s="48">
        <f t="shared" si="1"/>
        <v>2757.3529411764707</v>
      </c>
      <c r="F25" s="62"/>
      <c r="G25" s="84"/>
      <c r="H25" s="84"/>
      <c r="J25" s="89" t="s">
        <v>23</v>
      </c>
      <c r="K25" s="34"/>
      <c r="L25" s="34"/>
      <c r="M25" s="35"/>
      <c r="T25" s="89"/>
      <c r="U25" s="34"/>
      <c r="V25" s="65"/>
      <c r="W25" s="35"/>
      <c r="Y25" s="26" t="s">
        <v>8</v>
      </c>
      <c r="Z25" s="27"/>
      <c r="AA25" s="27" t="s">
        <v>9</v>
      </c>
      <c r="AB25" s="28" t="s">
        <v>10</v>
      </c>
      <c r="AI25" s="89"/>
      <c r="AJ25" s="34"/>
      <c r="AK25" s="65"/>
      <c r="AL25" s="35"/>
    </row>
    <row r="26" spans="2:38" ht="13.5" customHeight="1">
      <c r="B26" s="90" t="s">
        <v>45</v>
      </c>
      <c r="C26" s="91"/>
      <c r="D26" s="92">
        <f>SUM(D16:D25)</f>
        <v>9900000</v>
      </c>
      <c r="E26" s="93">
        <f t="shared" si="1"/>
        <v>72794.117647058825</v>
      </c>
      <c r="F26" s="62"/>
      <c r="G26" s="84"/>
      <c r="H26" s="84"/>
      <c r="J26" s="94" t="s">
        <v>26</v>
      </c>
      <c r="K26" s="34"/>
      <c r="L26" s="45">
        <v>9500000</v>
      </c>
      <c r="M26" s="95">
        <f>L26/$H$7</f>
        <v>69852.941176470587</v>
      </c>
      <c r="T26" s="94"/>
      <c r="U26" s="34"/>
      <c r="V26" s="96"/>
      <c r="W26" s="95"/>
      <c r="Y26" s="33" t="s">
        <v>14</v>
      </c>
      <c r="Z26" s="34"/>
      <c r="AA26" s="34"/>
      <c r="AB26" s="35"/>
      <c r="AI26" s="94"/>
      <c r="AJ26" s="34"/>
      <c r="AK26" s="96"/>
      <c r="AL26" s="95"/>
    </row>
    <row r="27" spans="2:38" ht="13.5" customHeight="1">
      <c r="B27" s="83"/>
      <c r="C27" s="84"/>
      <c r="D27" s="47"/>
      <c r="E27" s="48"/>
      <c r="F27" s="62"/>
      <c r="G27" s="84"/>
      <c r="H27" s="84"/>
      <c r="J27" s="94" t="s">
        <v>33</v>
      </c>
      <c r="K27" s="34"/>
      <c r="L27" s="97">
        <f>D18</f>
        <v>25000</v>
      </c>
      <c r="M27" s="50">
        <f>L27/$H$7</f>
        <v>183.8235294117647</v>
      </c>
      <c r="T27" s="94"/>
      <c r="U27" s="34"/>
      <c r="V27" s="65"/>
      <c r="W27" s="50"/>
      <c r="Y27" s="43" t="s">
        <v>46</v>
      </c>
      <c r="Z27" s="44"/>
      <c r="AA27" s="45">
        <f>AA20</f>
        <v>9136619</v>
      </c>
      <c r="AB27" s="46">
        <f>AA27/$H$7</f>
        <v>67181.022058823524</v>
      </c>
      <c r="AI27" s="94"/>
      <c r="AJ27" s="34"/>
      <c r="AK27" s="65"/>
      <c r="AL27" s="50"/>
    </row>
    <row r="28" spans="2:38" ht="13.5" customHeight="1">
      <c r="B28" s="98" t="s">
        <v>47</v>
      </c>
      <c r="C28" s="99"/>
      <c r="D28" s="47"/>
      <c r="E28" s="48"/>
      <c r="F28" s="62"/>
      <c r="G28" s="84"/>
      <c r="H28" s="84"/>
      <c r="J28" s="94" t="str">
        <f>B20</f>
        <v>Real Estate Broker Fees/Zoning/Entitlement Fees</v>
      </c>
      <c r="K28" s="34"/>
      <c r="L28" s="97">
        <v>1000000</v>
      </c>
      <c r="M28" s="50">
        <f>L28/$H$7</f>
        <v>7352.9411764705883</v>
      </c>
      <c r="T28" s="94"/>
      <c r="U28" s="34"/>
      <c r="V28" s="65"/>
      <c r="W28" s="50"/>
      <c r="Y28" s="43"/>
      <c r="Z28" s="44"/>
      <c r="AA28" s="49"/>
      <c r="AB28" s="50">
        <f>AA28/$H$7</f>
        <v>0</v>
      </c>
      <c r="AI28" s="94"/>
      <c r="AJ28" s="34"/>
      <c r="AK28" s="65"/>
      <c r="AL28" s="50"/>
    </row>
    <row r="29" spans="2:38" ht="13.5" customHeight="1">
      <c r="B29" s="83" t="s">
        <v>48</v>
      </c>
      <c r="C29" s="99"/>
      <c r="D29" s="47">
        <v>10000</v>
      </c>
      <c r="E29" s="48">
        <f t="shared" ref="E29:E42" si="3">D29/$H$7</f>
        <v>73.529411764705884</v>
      </c>
      <c r="F29" s="62"/>
      <c r="G29" s="84"/>
      <c r="H29" s="84"/>
      <c r="J29" s="94" t="s">
        <v>49</v>
      </c>
      <c r="K29" s="34"/>
      <c r="L29" s="97">
        <v>6875000</v>
      </c>
      <c r="M29" s="50">
        <f>L29/$H$7</f>
        <v>50551.470588235294</v>
      </c>
      <c r="Q29" s="5">
        <v>16400000</v>
      </c>
      <c r="T29" s="94"/>
      <c r="U29" s="34"/>
      <c r="V29" s="65"/>
      <c r="W29" s="50"/>
      <c r="Y29" s="43"/>
      <c r="Z29" s="44"/>
      <c r="AA29" s="49"/>
      <c r="AB29" s="50">
        <f>AA29/$H$7</f>
        <v>0</v>
      </c>
      <c r="AI29" s="94"/>
      <c r="AJ29" s="34"/>
      <c r="AK29" s="65"/>
      <c r="AL29" s="50"/>
    </row>
    <row r="30" spans="2:38" ht="14">
      <c r="B30" s="83" t="s">
        <v>50</v>
      </c>
      <c r="C30" s="99"/>
      <c r="D30" s="47">
        <v>5000</v>
      </c>
      <c r="E30" s="48">
        <f t="shared" si="3"/>
        <v>36.764705882352942</v>
      </c>
      <c r="F30" s="62"/>
      <c r="G30" s="84"/>
      <c r="H30" s="84"/>
      <c r="J30" s="100" t="s">
        <v>51</v>
      </c>
      <c r="K30" s="34"/>
      <c r="L30" s="101">
        <f>SUM(L26:L29)</f>
        <v>17400000</v>
      </c>
      <c r="M30" s="102">
        <f>L30/$H$7</f>
        <v>127941.17647058824</v>
      </c>
      <c r="O30" s="103"/>
      <c r="Q30" s="103">
        <f>Q29-L30</f>
        <v>-1000000</v>
      </c>
      <c r="T30" s="100"/>
      <c r="U30" s="34"/>
      <c r="V30" s="104"/>
      <c r="W30" s="105"/>
      <c r="Y30" s="43"/>
      <c r="Z30" s="44"/>
      <c r="AA30" s="49"/>
      <c r="AB30" s="50">
        <f>AA30/$H$7</f>
        <v>0</v>
      </c>
      <c r="AD30" s="103"/>
      <c r="AF30" s="103"/>
      <c r="AI30" s="100"/>
      <c r="AJ30" s="34"/>
      <c r="AK30" s="104"/>
      <c r="AL30" s="105"/>
    </row>
    <row r="31" spans="2:38" ht="14">
      <c r="B31" s="83" t="s">
        <v>52</v>
      </c>
      <c r="C31" s="99"/>
      <c r="D31" s="47">
        <v>0</v>
      </c>
      <c r="E31" s="48">
        <f t="shared" si="3"/>
        <v>0</v>
      </c>
      <c r="F31" s="62"/>
      <c r="G31" s="84"/>
      <c r="H31" s="84"/>
      <c r="J31" s="59"/>
      <c r="K31" s="34"/>
      <c r="L31" s="34"/>
      <c r="M31" s="35"/>
      <c r="T31" s="59"/>
      <c r="U31" s="34"/>
      <c r="V31" s="65"/>
      <c r="W31" s="35"/>
      <c r="Y31" s="54" t="s">
        <v>19</v>
      </c>
      <c r="Z31" s="34"/>
      <c r="AA31" s="55">
        <f>SUM(AA27:AA30)</f>
        <v>9136619</v>
      </c>
      <c r="AB31" s="56">
        <f>AA31/$H$7</f>
        <v>67181.022058823524</v>
      </c>
      <c r="AI31" s="59"/>
      <c r="AJ31" s="34"/>
      <c r="AK31" s="65"/>
      <c r="AL31" s="35"/>
    </row>
    <row r="32" spans="2:38" ht="14">
      <c r="B32" s="83" t="s">
        <v>53</v>
      </c>
      <c r="C32" s="99"/>
      <c r="D32" s="47">
        <v>0</v>
      </c>
      <c r="E32" s="48">
        <f t="shared" si="3"/>
        <v>0</v>
      </c>
      <c r="F32" s="62"/>
      <c r="G32" s="84"/>
      <c r="H32" s="84"/>
      <c r="J32" s="89" t="s">
        <v>54</v>
      </c>
      <c r="K32" s="34"/>
      <c r="L32" s="34"/>
      <c r="M32" s="35"/>
      <c r="T32" s="89"/>
      <c r="U32" s="34"/>
      <c r="V32" s="65"/>
      <c r="W32" s="35"/>
      <c r="Y32" s="59"/>
      <c r="Z32" s="34"/>
      <c r="AA32" s="34"/>
      <c r="AB32" s="35"/>
      <c r="AI32" s="89"/>
      <c r="AJ32" s="34"/>
      <c r="AK32" s="65"/>
      <c r="AL32" s="35"/>
    </row>
    <row r="33" spans="2:38" ht="15" thickBot="1">
      <c r="B33" s="83" t="s">
        <v>55</v>
      </c>
      <c r="C33" s="99"/>
      <c r="D33" s="47">
        <v>0</v>
      </c>
      <c r="E33" s="48">
        <f t="shared" si="3"/>
        <v>0</v>
      </c>
      <c r="F33" s="62"/>
      <c r="G33" s="84"/>
      <c r="H33" s="84"/>
      <c r="J33" s="94" t="s">
        <v>56</v>
      </c>
      <c r="K33" s="34"/>
      <c r="L33" s="45">
        <f>L16</f>
        <v>21341480</v>
      </c>
      <c r="M33" s="95">
        <f t="shared" ref="M33:M42" si="4">L33/$H$7</f>
        <v>156922.64705882352</v>
      </c>
      <c r="T33" s="94"/>
      <c r="U33" s="34"/>
      <c r="V33" s="96"/>
      <c r="W33" s="95"/>
      <c r="Y33" s="106"/>
      <c r="Z33" s="107"/>
      <c r="AA33" s="108"/>
      <c r="AB33" s="109"/>
      <c r="AI33" s="94"/>
      <c r="AJ33" s="34"/>
      <c r="AK33" s="96"/>
      <c r="AL33" s="95"/>
    </row>
    <row r="34" spans="2:38" ht="16" hidden="1" thickTop="1" thickBot="1">
      <c r="B34" s="83" t="s">
        <v>57</v>
      </c>
      <c r="C34" s="99"/>
      <c r="D34" s="47">
        <v>2500</v>
      </c>
      <c r="E34" s="48">
        <f t="shared" si="3"/>
        <v>18.382352941176471</v>
      </c>
      <c r="F34" s="84"/>
      <c r="G34" s="84"/>
      <c r="H34" s="84"/>
      <c r="J34" s="94" t="s">
        <v>58</v>
      </c>
      <c r="K34" s="34"/>
      <c r="L34" s="97">
        <v>0</v>
      </c>
      <c r="M34" s="50">
        <f t="shared" si="4"/>
        <v>0</v>
      </c>
      <c r="T34" s="94"/>
      <c r="U34" s="34"/>
      <c r="V34" s="65"/>
      <c r="W34" s="50"/>
      <c r="Y34" s="43" t="s">
        <v>24</v>
      </c>
      <c r="Z34" s="34"/>
      <c r="AA34" s="65">
        <f>Q39-Q34</f>
        <v>0</v>
      </c>
      <c r="AB34" s="46">
        <f>AA34/140</f>
        <v>0</v>
      </c>
      <c r="AI34" s="94"/>
      <c r="AJ34" s="34"/>
      <c r="AK34" s="65"/>
      <c r="AL34" s="50"/>
    </row>
    <row r="35" spans="2:38" ht="16" hidden="1" thickTop="1" thickBot="1">
      <c r="B35" s="83" t="s">
        <v>59</v>
      </c>
      <c r="C35" s="99"/>
      <c r="D35" s="47">
        <v>7500</v>
      </c>
      <c r="E35" s="48">
        <f t="shared" si="3"/>
        <v>55.147058823529413</v>
      </c>
      <c r="F35" s="84"/>
      <c r="G35" s="84"/>
      <c r="H35" s="84"/>
      <c r="J35" s="94" t="s">
        <v>60</v>
      </c>
      <c r="K35" s="34"/>
      <c r="L35" s="97">
        <v>0</v>
      </c>
      <c r="M35" s="50">
        <f t="shared" si="4"/>
        <v>0</v>
      </c>
      <c r="T35" s="94"/>
      <c r="U35" s="34"/>
      <c r="V35" s="65"/>
      <c r="W35" s="50"/>
      <c r="Y35" s="43" t="s">
        <v>17</v>
      </c>
      <c r="Z35" s="34"/>
      <c r="AA35" s="68">
        <v>1800000</v>
      </c>
      <c r="AB35" s="50">
        <f>AA35/140</f>
        <v>12857.142857142857</v>
      </c>
      <c r="AI35" s="94"/>
      <c r="AJ35" s="34"/>
      <c r="AK35" s="65"/>
      <c r="AL35" s="50"/>
    </row>
    <row r="36" spans="2:38" ht="16" hidden="1" thickTop="1" thickBot="1">
      <c r="B36" s="83" t="s">
        <v>61</v>
      </c>
      <c r="C36" s="99"/>
      <c r="D36" s="47">
        <v>5000</v>
      </c>
      <c r="E36" s="48">
        <f t="shared" si="3"/>
        <v>36.764705882352942</v>
      </c>
      <c r="F36" s="84"/>
      <c r="G36" s="84"/>
      <c r="H36" s="84"/>
      <c r="J36" s="94" t="s">
        <v>62</v>
      </c>
      <c r="K36" s="34"/>
      <c r="L36" s="97">
        <v>0</v>
      </c>
      <c r="M36" s="50">
        <f t="shared" si="4"/>
        <v>0</v>
      </c>
      <c r="T36" s="94"/>
      <c r="U36" s="34"/>
      <c r="V36" s="65"/>
      <c r="W36" s="50"/>
      <c r="Y36" s="69" t="s">
        <v>32</v>
      </c>
      <c r="Z36" s="34"/>
      <c r="AA36" s="68">
        <v>3000000</v>
      </c>
      <c r="AB36" s="50">
        <f>AA36/140</f>
        <v>21428.571428571428</v>
      </c>
      <c r="AI36" s="94"/>
      <c r="AJ36" s="34"/>
      <c r="AK36" s="65"/>
      <c r="AL36" s="50"/>
    </row>
    <row r="37" spans="2:38" ht="16" hidden="1" thickTop="1" thickBot="1">
      <c r="B37" s="83" t="s">
        <v>63</v>
      </c>
      <c r="C37" s="99"/>
      <c r="D37" s="47">
        <v>0</v>
      </c>
      <c r="E37" s="48">
        <f t="shared" si="3"/>
        <v>0</v>
      </c>
      <c r="F37" s="84"/>
      <c r="G37" s="84"/>
      <c r="H37" s="84"/>
      <c r="J37" s="94" t="s">
        <v>64</v>
      </c>
      <c r="K37" s="34"/>
      <c r="L37" s="97">
        <v>0</v>
      </c>
      <c r="M37" s="50">
        <f t="shared" si="4"/>
        <v>0</v>
      </c>
      <c r="T37" s="94"/>
      <c r="U37" s="34"/>
      <c r="V37" s="65"/>
      <c r="W37" s="50"/>
      <c r="Y37" s="43" t="s">
        <v>18</v>
      </c>
      <c r="Z37" s="34"/>
      <c r="AA37" s="68">
        <f>Q39-AA34-AA35-AA36</f>
        <v>-4800000</v>
      </c>
      <c r="AB37" s="50">
        <f>AA37/140</f>
        <v>-34285.714285714283</v>
      </c>
      <c r="AI37" s="94"/>
      <c r="AJ37" s="34"/>
      <c r="AK37" s="65"/>
      <c r="AL37" s="50"/>
    </row>
    <row r="38" spans="2:38" ht="16" hidden="1" thickTop="1" thickBot="1">
      <c r="B38" s="83" t="s">
        <v>65</v>
      </c>
      <c r="C38" s="99"/>
      <c r="D38" s="47">
        <v>0</v>
      </c>
      <c r="E38" s="48">
        <f t="shared" si="3"/>
        <v>0</v>
      </c>
      <c r="F38" s="84"/>
      <c r="G38" s="84"/>
      <c r="H38" s="84"/>
      <c r="J38" s="94" t="s">
        <v>66</v>
      </c>
      <c r="K38" s="34"/>
      <c r="L38" s="97">
        <v>0</v>
      </c>
      <c r="M38" s="50">
        <f t="shared" si="4"/>
        <v>0</v>
      </c>
      <c r="T38" s="94"/>
      <c r="U38" s="34"/>
      <c r="V38" s="65"/>
      <c r="W38" s="50"/>
      <c r="Y38" s="43"/>
      <c r="Z38" s="34"/>
      <c r="AA38" s="68"/>
      <c r="AB38" s="50"/>
      <c r="AI38" s="94"/>
      <c r="AJ38" s="34"/>
      <c r="AK38" s="65"/>
      <c r="AL38" s="50"/>
    </row>
    <row r="39" spans="2:38" ht="16" hidden="1" thickTop="1" thickBot="1">
      <c r="B39" s="83" t="s">
        <v>67</v>
      </c>
      <c r="C39" s="99"/>
      <c r="D39" s="47">
        <v>4500</v>
      </c>
      <c r="E39" s="48">
        <f t="shared" si="3"/>
        <v>33.088235294117645</v>
      </c>
      <c r="F39" s="84"/>
      <c r="G39" s="84"/>
      <c r="H39" s="84"/>
      <c r="J39" s="94" t="s">
        <v>68</v>
      </c>
      <c r="K39" s="34"/>
      <c r="L39" s="97">
        <v>0</v>
      </c>
      <c r="M39" s="50">
        <f t="shared" si="4"/>
        <v>0</v>
      </c>
      <c r="T39" s="94"/>
      <c r="U39" s="34"/>
      <c r="V39" s="65"/>
      <c r="W39" s="50"/>
      <c r="Y39" s="54"/>
      <c r="Z39" s="34"/>
      <c r="AA39" s="71"/>
      <c r="AB39" s="72"/>
      <c r="AI39" s="94"/>
      <c r="AJ39" s="34"/>
      <c r="AK39" s="65"/>
      <c r="AL39" s="50"/>
    </row>
    <row r="40" spans="2:38" ht="16" hidden="1" thickTop="1" thickBot="1">
      <c r="B40" s="83" t="s">
        <v>69</v>
      </c>
      <c r="C40" s="99"/>
      <c r="D40" s="47">
        <v>0</v>
      </c>
      <c r="E40" s="48">
        <f t="shared" si="3"/>
        <v>0</v>
      </c>
      <c r="F40" s="84"/>
      <c r="G40" s="84"/>
      <c r="H40" s="84"/>
      <c r="J40" s="94" t="s">
        <v>70</v>
      </c>
      <c r="K40" s="34"/>
      <c r="L40" s="97">
        <v>0</v>
      </c>
      <c r="M40" s="50">
        <f t="shared" si="4"/>
        <v>0</v>
      </c>
      <c r="T40" s="94"/>
      <c r="U40" s="34"/>
      <c r="V40" s="65"/>
      <c r="W40" s="50"/>
      <c r="Y40" s="94"/>
      <c r="Z40" s="34"/>
      <c r="AA40" s="97"/>
      <c r="AB40" s="50"/>
      <c r="AI40" s="94"/>
      <c r="AJ40" s="34"/>
      <c r="AK40" s="65"/>
      <c r="AL40" s="50"/>
    </row>
    <row r="41" spans="2:38" ht="16" hidden="1" thickTop="1" thickBot="1">
      <c r="B41" s="83" t="s">
        <v>71</v>
      </c>
      <c r="C41" s="99"/>
      <c r="D41" s="47">
        <v>0</v>
      </c>
      <c r="E41" s="48">
        <f t="shared" si="3"/>
        <v>0</v>
      </c>
      <c r="F41" s="84"/>
      <c r="G41" s="84"/>
      <c r="H41" s="84"/>
      <c r="J41" s="94" t="s">
        <v>72</v>
      </c>
      <c r="K41" s="34"/>
      <c r="L41" s="97">
        <v>0</v>
      </c>
      <c r="M41" s="50">
        <f t="shared" si="4"/>
        <v>0</v>
      </c>
      <c r="T41" s="94"/>
      <c r="U41" s="34"/>
      <c r="V41" s="65"/>
      <c r="W41" s="50"/>
      <c r="Y41" s="94"/>
      <c r="Z41" s="34"/>
      <c r="AA41" s="97"/>
      <c r="AB41" s="50"/>
      <c r="AI41" s="94"/>
      <c r="AJ41" s="34"/>
      <c r="AK41" s="65"/>
      <c r="AL41" s="50"/>
    </row>
    <row r="42" spans="2:38" ht="15" thickTop="1">
      <c r="B42" s="90" t="s">
        <v>45</v>
      </c>
      <c r="C42" s="91"/>
      <c r="D42" s="92">
        <f>SUM(D29:D41)</f>
        <v>34500</v>
      </c>
      <c r="E42" s="93">
        <f t="shared" si="3"/>
        <v>253.6764705882353</v>
      </c>
      <c r="F42" s="84"/>
      <c r="G42" s="84"/>
      <c r="H42" s="84"/>
      <c r="J42" s="100" t="s">
        <v>73</v>
      </c>
      <c r="K42" s="34"/>
      <c r="L42" s="101">
        <f>SUM(L33:L41)</f>
        <v>21341480</v>
      </c>
      <c r="M42" s="102">
        <f t="shared" si="4"/>
        <v>156922.64705882352</v>
      </c>
      <c r="T42" s="100"/>
      <c r="U42" s="34"/>
      <c r="V42" s="104"/>
      <c r="W42" s="105"/>
      <c r="Y42" s="110"/>
      <c r="Z42" s="111"/>
      <c r="AA42" s="112"/>
      <c r="AB42" s="113"/>
      <c r="AI42" s="100"/>
      <c r="AJ42" s="34"/>
      <c r="AK42" s="104"/>
      <c r="AL42" s="105"/>
    </row>
    <row r="43" spans="2:38" ht="14">
      <c r="B43" s="83"/>
      <c r="C43" s="84"/>
      <c r="D43" s="47"/>
      <c r="E43" s="48"/>
      <c r="F43" s="84"/>
      <c r="G43" s="84"/>
      <c r="H43" s="84"/>
      <c r="J43" s="59"/>
      <c r="K43" s="34"/>
      <c r="L43" s="34"/>
      <c r="M43" s="35"/>
      <c r="T43" s="59"/>
      <c r="U43" s="34"/>
      <c r="V43" s="65"/>
      <c r="W43" s="35"/>
      <c r="Y43" s="34"/>
      <c r="Z43" s="34"/>
      <c r="AA43" s="34"/>
      <c r="AB43" s="34"/>
      <c r="AI43" s="59"/>
      <c r="AJ43" s="34"/>
      <c r="AK43" s="65"/>
      <c r="AL43" s="35"/>
    </row>
    <row r="44" spans="2:38" ht="14">
      <c r="B44" s="98" t="s">
        <v>74</v>
      </c>
      <c r="C44" s="84"/>
      <c r="D44" s="47"/>
      <c r="E44" s="48"/>
      <c r="F44" s="84"/>
      <c r="G44" s="84"/>
      <c r="H44" s="84"/>
      <c r="J44" s="89" t="s">
        <v>75</v>
      </c>
      <c r="K44" s="34"/>
      <c r="L44" s="34"/>
      <c r="M44" s="35"/>
      <c r="T44" s="89"/>
      <c r="U44" s="34"/>
      <c r="V44" s="65"/>
      <c r="W44" s="35"/>
      <c r="Y44" s="114"/>
      <c r="Z44" s="34"/>
      <c r="AA44" s="34"/>
      <c r="AB44" s="34"/>
      <c r="AI44" s="89"/>
      <c r="AJ44" s="34"/>
      <c r="AK44" s="65"/>
      <c r="AL44" s="35"/>
    </row>
    <row r="45" spans="2:38" ht="14">
      <c r="B45" s="83" t="s">
        <v>76</v>
      </c>
      <c r="C45" s="84"/>
      <c r="D45" s="47">
        <v>5296000</v>
      </c>
      <c r="E45" s="48">
        <f>D45/$H$7</f>
        <v>38941.176470588238</v>
      </c>
      <c r="F45" s="84"/>
      <c r="G45" s="84"/>
      <c r="H45" s="84"/>
      <c r="J45" s="94" t="s">
        <v>77</v>
      </c>
      <c r="K45" s="34"/>
      <c r="L45" s="45">
        <v>688500</v>
      </c>
      <c r="M45" s="95">
        <f t="shared" ref="M45:M55" si="5">L45/$H$7</f>
        <v>5062.5</v>
      </c>
      <c r="N45" s="67"/>
      <c r="T45" s="94"/>
      <c r="U45" s="34"/>
      <c r="V45" s="96"/>
      <c r="W45" s="95"/>
      <c r="Y45" s="115"/>
      <c r="Z45" s="34"/>
      <c r="AA45" s="45"/>
      <c r="AB45" s="116"/>
      <c r="AC45" s="67"/>
      <c r="AI45" s="94"/>
      <c r="AJ45" s="34"/>
      <c r="AK45" s="96"/>
      <c r="AL45" s="95"/>
    </row>
    <row r="46" spans="2:38" ht="14">
      <c r="B46" s="83" t="s">
        <v>78</v>
      </c>
      <c r="C46" s="84"/>
      <c r="D46" s="47"/>
      <c r="E46" s="48"/>
      <c r="F46" s="84"/>
      <c r="G46" s="84"/>
      <c r="H46" s="84"/>
      <c r="J46" s="94" t="s">
        <v>79</v>
      </c>
      <c r="K46" s="34"/>
      <c r="L46" s="97">
        <f>'[2]2 - Construction Budget'!D36*0.03</f>
        <v>89250</v>
      </c>
      <c r="M46" s="50">
        <f t="shared" si="5"/>
        <v>656.25</v>
      </c>
      <c r="T46" s="94"/>
      <c r="U46" s="34"/>
      <c r="V46" s="65"/>
      <c r="W46" s="50"/>
      <c r="Y46" s="115"/>
      <c r="Z46" s="34"/>
      <c r="AA46" s="97"/>
      <c r="AB46" s="117"/>
      <c r="AI46" s="94"/>
      <c r="AJ46" s="34"/>
      <c r="AK46" s="65"/>
      <c r="AL46" s="50"/>
    </row>
    <row r="47" spans="2:38" ht="14">
      <c r="B47" s="83" t="s">
        <v>80</v>
      </c>
      <c r="C47" s="84"/>
      <c r="D47" s="47">
        <v>3091900</v>
      </c>
      <c r="E47" s="48">
        <f>D47/$H$7</f>
        <v>22734.558823529413</v>
      </c>
      <c r="F47" s="84"/>
      <c r="G47" s="84"/>
      <c r="H47" s="84"/>
      <c r="J47" s="94" t="s">
        <v>81</v>
      </c>
      <c r="K47" s="34"/>
      <c r="L47" s="97">
        <f>D271</f>
        <v>135000</v>
      </c>
      <c r="M47" s="50">
        <f t="shared" si="5"/>
        <v>992.64705882352939</v>
      </c>
      <c r="T47" s="94"/>
      <c r="U47" s="34"/>
      <c r="V47" s="65"/>
      <c r="W47" s="50"/>
      <c r="Y47" s="115"/>
      <c r="Z47" s="34"/>
      <c r="AA47" s="97"/>
      <c r="AB47" s="117"/>
      <c r="AI47" s="94"/>
      <c r="AJ47" s="34"/>
      <c r="AK47" s="65"/>
      <c r="AL47" s="50"/>
    </row>
    <row r="48" spans="2:38" ht="14">
      <c r="B48" s="83" t="s">
        <v>82</v>
      </c>
      <c r="C48" s="84"/>
      <c r="D48" s="47">
        <v>1750000</v>
      </c>
      <c r="E48" s="48">
        <f>D48/$H$7</f>
        <v>12867.64705882353</v>
      </c>
      <c r="F48" s="84"/>
      <c r="G48" s="84"/>
      <c r="H48" s="84"/>
      <c r="J48" s="94" t="s">
        <v>83</v>
      </c>
      <c r="K48" s="34"/>
      <c r="L48" s="97">
        <v>67250</v>
      </c>
      <c r="M48" s="50">
        <f t="shared" si="5"/>
        <v>494.48529411764707</v>
      </c>
      <c r="N48" s="67">
        <f>L17-L55</f>
        <v>0</v>
      </c>
      <c r="T48" s="94"/>
      <c r="U48" s="34"/>
      <c r="V48" s="65"/>
      <c r="W48" s="50"/>
      <c r="Y48" s="115"/>
      <c r="Z48" s="34"/>
      <c r="AA48" s="97"/>
      <c r="AB48" s="117"/>
      <c r="AC48" s="67"/>
      <c r="AI48" s="94"/>
      <c r="AJ48" s="34"/>
      <c r="AK48" s="65"/>
      <c r="AL48" s="50"/>
    </row>
    <row r="49" spans="2:38" ht="14">
      <c r="B49" s="83" t="s">
        <v>84</v>
      </c>
      <c r="C49" s="84"/>
      <c r="D49" s="47">
        <v>4154000</v>
      </c>
      <c r="E49" s="48">
        <f>D49/$H$7</f>
        <v>30544.117647058825</v>
      </c>
      <c r="F49" s="84"/>
      <c r="G49" s="84"/>
      <c r="H49" s="84"/>
      <c r="J49" s="94" t="s">
        <v>85</v>
      </c>
      <c r="K49" s="34"/>
      <c r="L49" s="97">
        <v>45000</v>
      </c>
      <c r="M49" s="50">
        <f t="shared" si="5"/>
        <v>330.88235294117646</v>
      </c>
      <c r="T49" s="94"/>
      <c r="U49" s="34"/>
      <c r="V49" s="65"/>
      <c r="W49" s="50"/>
      <c r="Y49" s="115"/>
      <c r="Z49" s="34"/>
      <c r="AA49" s="97"/>
      <c r="AB49" s="117"/>
      <c r="AI49" s="94"/>
      <c r="AJ49" s="34"/>
      <c r="AK49" s="65"/>
      <c r="AL49" s="50"/>
    </row>
    <row r="50" spans="2:38" ht="14">
      <c r="B50" s="83" t="s">
        <v>86</v>
      </c>
      <c r="C50" s="84"/>
      <c r="D50" s="47">
        <v>0</v>
      </c>
      <c r="E50" s="48">
        <f>D50/$H$7</f>
        <v>0</v>
      </c>
      <c r="F50" s="84"/>
      <c r="G50" s="84"/>
      <c r="H50" s="84"/>
      <c r="J50" s="94" t="s">
        <v>87</v>
      </c>
      <c r="K50" s="34"/>
      <c r="L50" s="97">
        <v>50000</v>
      </c>
      <c r="M50" s="50">
        <f t="shared" si="5"/>
        <v>367.64705882352939</v>
      </c>
      <c r="T50" s="94"/>
      <c r="U50" s="34"/>
      <c r="V50" s="65"/>
      <c r="W50" s="50"/>
      <c r="Y50" s="115"/>
      <c r="Z50" s="34"/>
      <c r="AA50" s="97"/>
      <c r="AB50" s="117"/>
      <c r="AI50" s="94"/>
      <c r="AJ50" s="34"/>
      <c r="AK50" s="65"/>
      <c r="AL50" s="50"/>
    </row>
    <row r="51" spans="2:38" ht="14">
      <c r="B51" s="90" t="s">
        <v>45</v>
      </c>
      <c r="C51" s="91"/>
      <c r="D51" s="92">
        <f>SUM(D45:D50)</f>
        <v>14291900</v>
      </c>
      <c r="E51" s="93">
        <f>D51/$H$7</f>
        <v>105087.5</v>
      </c>
      <c r="F51" s="84"/>
      <c r="G51" s="84"/>
      <c r="H51" s="84"/>
      <c r="J51" s="94" t="s">
        <v>88</v>
      </c>
      <c r="K51" s="34"/>
      <c r="L51" s="97">
        <v>75000</v>
      </c>
      <c r="M51" s="50">
        <f t="shared" si="5"/>
        <v>551.47058823529414</v>
      </c>
      <c r="T51" s="94"/>
      <c r="U51" s="34"/>
      <c r="V51" s="65"/>
      <c r="W51" s="50"/>
      <c r="Y51" s="115"/>
      <c r="Z51" s="34"/>
      <c r="AA51" s="97"/>
      <c r="AB51" s="117"/>
      <c r="AI51" s="94"/>
      <c r="AJ51" s="34"/>
      <c r="AK51" s="65"/>
      <c r="AL51" s="50"/>
    </row>
    <row r="52" spans="2:38" ht="14">
      <c r="B52" s="83"/>
      <c r="C52" s="84"/>
      <c r="D52" s="47"/>
      <c r="E52" s="48"/>
      <c r="F52" s="84"/>
      <c r="G52" s="84"/>
      <c r="H52" s="84"/>
      <c r="J52" s="94" t="s">
        <v>89</v>
      </c>
      <c r="K52" s="34"/>
      <c r="L52" s="97">
        <v>50000</v>
      </c>
      <c r="M52" s="50">
        <f t="shared" si="5"/>
        <v>367.64705882352939</v>
      </c>
      <c r="T52" s="94"/>
      <c r="U52" s="34"/>
      <c r="V52" s="65"/>
      <c r="W52" s="50"/>
      <c r="Y52" s="115"/>
      <c r="Z52" s="34"/>
      <c r="AA52" s="97"/>
      <c r="AB52" s="117"/>
      <c r="AI52" s="94"/>
      <c r="AJ52" s="34"/>
      <c r="AK52" s="65"/>
      <c r="AL52" s="50"/>
    </row>
    <row r="53" spans="2:38" ht="14">
      <c r="B53" s="98" t="s">
        <v>90</v>
      </c>
      <c r="C53" s="84"/>
      <c r="D53" s="47"/>
      <c r="E53" s="48"/>
      <c r="F53" s="84"/>
      <c r="G53" s="84"/>
      <c r="H53" s="84"/>
      <c r="J53" s="94" t="s">
        <v>91</v>
      </c>
      <c r="K53" s="34"/>
      <c r="L53" s="97">
        <v>150000</v>
      </c>
      <c r="M53" s="50">
        <f t="shared" si="5"/>
        <v>1102.9411764705883</v>
      </c>
      <c r="T53" s="94"/>
      <c r="U53" s="34"/>
      <c r="V53" s="65"/>
      <c r="W53" s="50"/>
      <c r="Y53" s="115"/>
      <c r="Z53" s="34"/>
      <c r="AA53" s="97"/>
      <c r="AB53" s="117"/>
      <c r="AI53" s="94"/>
      <c r="AJ53" s="34"/>
      <c r="AK53" s="65"/>
      <c r="AL53" s="50"/>
    </row>
    <row r="54" spans="2:38" ht="14">
      <c r="B54" s="83" t="s">
        <v>92</v>
      </c>
      <c r="C54" s="84"/>
      <c r="D54" s="47">
        <v>0</v>
      </c>
      <c r="E54" s="48">
        <f t="shared" ref="E54:E61" si="6">D54/$H$7</f>
        <v>0</v>
      </c>
      <c r="F54" s="84"/>
      <c r="G54" s="84"/>
      <c r="H54" s="84"/>
      <c r="J54" s="94" t="s">
        <v>93</v>
      </c>
      <c r="K54" s="34"/>
      <c r="L54" s="97">
        <v>0</v>
      </c>
      <c r="M54" s="50">
        <f t="shared" si="5"/>
        <v>0</v>
      </c>
      <c r="T54" s="94"/>
      <c r="U54" s="34"/>
      <c r="V54" s="65"/>
      <c r="W54" s="50"/>
      <c r="Y54" s="115"/>
      <c r="Z54" s="34"/>
      <c r="AA54" s="97"/>
      <c r="AB54" s="117"/>
      <c r="AI54" s="94"/>
      <c r="AJ54" s="34"/>
      <c r="AK54" s="65"/>
      <c r="AL54" s="50"/>
    </row>
    <row r="55" spans="2:38" ht="14">
      <c r="B55" s="83" t="s">
        <v>94</v>
      </c>
      <c r="C55" s="84"/>
      <c r="D55" s="47">
        <v>0</v>
      </c>
      <c r="E55" s="48">
        <f t="shared" si="6"/>
        <v>0</v>
      </c>
      <c r="F55" s="84"/>
      <c r="G55" s="84"/>
      <c r="H55" s="84"/>
      <c r="J55" s="100" t="s">
        <v>95</v>
      </c>
      <c r="K55" s="34"/>
      <c r="L55" s="101">
        <f>SUM(L45:L54)</f>
        <v>1350000</v>
      </c>
      <c r="M55" s="102">
        <f t="shared" si="5"/>
        <v>9926.4705882352937</v>
      </c>
      <c r="T55" s="100"/>
      <c r="U55" s="34"/>
      <c r="V55" s="104"/>
      <c r="W55" s="105"/>
      <c r="Y55" s="118"/>
      <c r="Z55" s="34"/>
      <c r="AA55" s="119"/>
      <c r="AB55" s="120"/>
      <c r="AI55" s="100"/>
      <c r="AJ55" s="34"/>
      <c r="AK55" s="104"/>
      <c r="AL55" s="105"/>
    </row>
    <row r="56" spans="2:38" ht="14">
      <c r="B56" s="83" t="s">
        <v>96</v>
      </c>
      <c r="C56" s="84"/>
      <c r="D56" s="47">
        <v>0</v>
      </c>
      <c r="E56" s="48">
        <f t="shared" si="6"/>
        <v>0</v>
      </c>
      <c r="F56" s="84"/>
      <c r="G56" s="84"/>
      <c r="H56" s="84"/>
      <c r="J56" s="59"/>
      <c r="K56" s="34"/>
      <c r="L56" s="34"/>
      <c r="M56" s="35"/>
      <c r="T56" s="59"/>
      <c r="U56" s="34"/>
      <c r="V56" s="65"/>
      <c r="W56" s="35"/>
      <c r="Y56" s="34"/>
      <c r="Z56" s="34"/>
      <c r="AA56" s="34"/>
      <c r="AB56" s="34"/>
      <c r="AI56" s="59"/>
      <c r="AJ56" s="34"/>
      <c r="AK56" s="65"/>
      <c r="AL56" s="35"/>
    </row>
    <row r="57" spans="2:38" ht="14">
      <c r="B57" s="83" t="s">
        <v>97</v>
      </c>
      <c r="C57" s="84"/>
      <c r="D57" s="47">
        <v>0</v>
      </c>
      <c r="E57" s="48">
        <f t="shared" si="6"/>
        <v>0</v>
      </c>
      <c r="F57" s="84"/>
      <c r="G57" s="84"/>
      <c r="H57" s="84"/>
      <c r="J57" s="89" t="s">
        <v>34</v>
      </c>
      <c r="K57" s="34"/>
      <c r="L57" s="34"/>
      <c r="M57" s="35"/>
      <c r="T57" s="89"/>
      <c r="U57" s="34"/>
      <c r="V57" s="65"/>
      <c r="W57" s="35"/>
      <c r="Y57" s="114"/>
      <c r="Z57" s="34"/>
      <c r="AA57" s="34"/>
      <c r="AB57" s="34"/>
      <c r="AI57" s="89"/>
      <c r="AJ57" s="34"/>
      <c r="AK57" s="65"/>
      <c r="AL57" s="35"/>
    </row>
    <row r="58" spans="2:38" ht="14">
      <c r="B58" s="83" t="s">
        <v>98</v>
      </c>
      <c r="C58" s="84"/>
      <c r="D58" s="47">
        <v>0</v>
      </c>
      <c r="E58" s="48">
        <f t="shared" si="6"/>
        <v>0</v>
      </c>
      <c r="F58" s="84"/>
      <c r="G58" s="84"/>
      <c r="H58" s="84"/>
      <c r="J58" s="94" t="s">
        <v>99</v>
      </c>
      <c r="K58" s="34"/>
      <c r="L58" s="45">
        <v>2800000</v>
      </c>
      <c r="M58" s="95">
        <f>L58/$H$7</f>
        <v>20588.235294117647</v>
      </c>
      <c r="T58" s="94"/>
      <c r="U58" s="34"/>
      <c r="V58" s="96"/>
      <c r="W58" s="95"/>
      <c r="Y58" s="115"/>
      <c r="Z58" s="34"/>
      <c r="AA58" s="45"/>
      <c r="AB58" s="116"/>
      <c r="AI58" s="94"/>
      <c r="AJ58" s="34"/>
      <c r="AK58" s="96"/>
      <c r="AL58" s="95"/>
    </row>
    <row r="59" spans="2:38" ht="14">
      <c r="B59" s="83" t="s">
        <v>100</v>
      </c>
      <c r="C59" s="84"/>
      <c r="D59" s="47">
        <v>0</v>
      </c>
      <c r="E59" s="48">
        <f t="shared" si="6"/>
        <v>0</v>
      </c>
      <c r="F59" s="84"/>
      <c r="G59" s="84"/>
      <c r="H59" s="84"/>
      <c r="J59" s="94" t="s">
        <v>101</v>
      </c>
      <c r="K59" s="34"/>
      <c r="L59" s="97">
        <v>175000</v>
      </c>
      <c r="M59" s="50">
        <f>L59/$H$7</f>
        <v>1286.7647058823529</v>
      </c>
      <c r="T59" s="94"/>
      <c r="U59" s="34"/>
      <c r="V59" s="65"/>
      <c r="W59" s="50"/>
      <c r="Y59" s="115"/>
      <c r="Z59" s="34"/>
      <c r="AA59" s="97"/>
      <c r="AB59" s="117"/>
      <c r="AI59" s="94"/>
      <c r="AJ59" s="34"/>
      <c r="AK59" s="65"/>
      <c r="AL59" s="50"/>
    </row>
    <row r="60" spans="2:38" ht="14">
      <c r="B60" s="83" t="s">
        <v>102</v>
      </c>
      <c r="C60" s="99"/>
      <c r="D60" s="47">
        <v>0</v>
      </c>
      <c r="E60" s="48">
        <f t="shared" si="6"/>
        <v>0</v>
      </c>
      <c r="F60" s="84"/>
      <c r="G60" s="84"/>
      <c r="H60" s="84"/>
      <c r="J60" s="100" t="s">
        <v>103</v>
      </c>
      <c r="K60" s="34"/>
      <c r="L60" s="101">
        <f>SUM(L58:L59)</f>
        <v>2975000</v>
      </c>
      <c r="M60" s="102">
        <f>L60/$H$7</f>
        <v>21875</v>
      </c>
      <c r="T60" s="100"/>
      <c r="U60" s="34"/>
      <c r="V60" s="104"/>
      <c r="W60" s="105"/>
      <c r="Y60" s="118"/>
      <c r="Z60" s="34"/>
      <c r="AA60" s="119"/>
      <c r="AB60" s="120"/>
      <c r="AI60" s="100"/>
      <c r="AJ60" s="34"/>
      <c r="AK60" s="104"/>
      <c r="AL60" s="105"/>
    </row>
    <row r="61" spans="2:38" ht="14">
      <c r="B61" s="90" t="s">
        <v>45</v>
      </c>
      <c r="C61" s="91"/>
      <c r="D61" s="92">
        <f>SUM(D54:D60)</f>
        <v>0</v>
      </c>
      <c r="E61" s="93">
        <f t="shared" si="6"/>
        <v>0</v>
      </c>
      <c r="F61" s="84"/>
      <c r="G61" s="84"/>
      <c r="H61" s="84"/>
      <c r="J61" s="59"/>
      <c r="K61" s="34"/>
      <c r="L61" s="34"/>
      <c r="M61" s="35"/>
      <c r="T61" s="59"/>
      <c r="U61" s="34"/>
      <c r="V61" s="65"/>
      <c r="W61" s="35"/>
      <c r="Y61" s="34"/>
      <c r="Z61" s="34"/>
      <c r="AA61" s="34"/>
      <c r="AB61" s="34"/>
      <c r="AI61" s="59"/>
      <c r="AJ61" s="34"/>
      <c r="AK61" s="65"/>
      <c r="AL61" s="35"/>
    </row>
    <row r="62" spans="2:38" ht="14">
      <c r="B62" s="83"/>
      <c r="C62" s="121"/>
      <c r="D62" s="47"/>
      <c r="E62" s="48"/>
      <c r="F62" s="84"/>
      <c r="G62" s="84"/>
      <c r="H62" s="84"/>
      <c r="J62" s="122" t="s">
        <v>36</v>
      </c>
      <c r="K62" s="34"/>
      <c r="L62" s="34"/>
      <c r="M62" s="35"/>
      <c r="T62" s="122"/>
      <c r="U62" s="34"/>
      <c r="V62" s="65"/>
      <c r="W62" s="35"/>
      <c r="Y62" s="123"/>
      <c r="Z62" s="34"/>
      <c r="AA62" s="34"/>
      <c r="AB62" s="34"/>
      <c r="AI62" s="122"/>
      <c r="AJ62" s="34"/>
      <c r="AK62" s="65"/>
      <c r="AL62" s="35"/>
    </row>
    <row r="63" spans="2:38" ht="14">
      <c r="B63" s="98" t="s">
        <v>58</v>
      </c>
      <c r="C63" s="84"/>
      <c r="D63" s="47"/>
      <c r="E63" s="48"/>
      <c r="F63" s="84"/>
      <c r="G63" s="84"/>
      <c r="H63" s="84"/>
      <c r="J63" s="94" t="s">
        <v>104</v>
      </c>
      <c r="K63" s="34"/>
      <c r="L63" s="45">
        <v>1950000</v>
      </c>
      <c r="M63" s="95">
        <f>L63/$H$7</f>
        <v>14338.235294117647</v>
      </c>
      <c r="O63" s="103">
        <f>L20-L15</f>
        <v>27801980</v>
      </c>
      <c r="T63" s="94"/>
      <c r="U63" s="34"/>
      <c r="V63" s="96"/>
      <c r="W63" s="95"/>
      <c r="Y63" s="115"/>
      <c r="Z63" s="34"/>
      <c r="AA63" s="45"/>
      <c r="AB63" s="116"/>
      <c r="AD63" s="103"/>
      <c r="AI63" s="94"/>
      <c r="AJ63" s="34"/>
      <c r="AK63" s="96"/>
      <c r="AL63" s="95"/>
    </row>
    <row r="64" spans="2:38" ht="14">
      <c r="B64" s="83" t="s">
        <v>58</v>
      </c>
      <c r="C64" s="99"/>
      <c r="D64" s="47">
        <v>100000</v>
      </c>
      <c r="E64" s="48">
        <f>D64/$H$7</f>
        <v>735.29411764705878</v>
      </c>
      <c r="F64" s="84"/>
      <c r="G64" s="84"/>
      <c r="H64" s="84"/>
      <c r="J64" s="94" t="s">
        <v>105</v>
      </c>
      <c r="K64" s="34"/>
      <c r="L64" s="45">
        <v>75000</v>
      </c>
      <c r="M64" s="95"/>
      <c r="T64" s="94"/>
      <c r="U64" s="34"/>
      <c r="V64" s="96"/>
      <c r="W64" s="95"/>
      <c r="Y64" s="115"/>
      <c r="Z64" s="34"/>
      <c r="AA64" s="45"/>
      <c r="AB64" s="116"/>
      <c r="AI64" s="94"/>
      <c r="AJ64" s="34"/>
      <c r="AK64" s="96"/>
      <c r="AL64" s="95"/>
    </row>
    <row r="65" spans="2:38" ht="14">
      <c r="B65" s="90" t="s">
        <v>45</v>
      </c>
      <c r="C65" s="91"/>
      <c r="D65" s="92">
        <f>SUM(D64)</f>
        <v>100000</v>
      </c>
      <c r="E65" s="93">
        <f>D65/$H$7</f>
        <v>735.29411764705878</v>
      </c>
      <c r="F65" s="84"/>
      <c r="G65" s="84"/>
      <c r="H65" s="84"/>
      <c r="J65" s="94" t="s">
        <v>106</v>
      </c>
      <c r="K65" s="34"/>
      <c r="L65" s="97">
        <f>D372</f>
        <v>110500</v>
      </c>
      <c r="M65" s="50">
        <f>L65/$H$7</f>
        <v>812.5</v>
      </c>
      <c r="T65" s="94"/>
      <c r="U65" s="34"/>
      <c r="V65" s="65"/>
      <c r="W65" s="50"/>
      <c r="Y65" s="115"/>
      <c r="Z65" s="34"/>
      <c r="AA65" s="97"/>
      <c r="AB65" s="117"/>
      <c r="AI65" s="94"/>
      <c r="AJ65" s="34"/>
      <c r="AK65" s="65"/>
      <c r="AL65" s="50"/>
    </row>
    <row r="66" spans="2:38" ht="14">
      <c r="B66" s="83"/>
      <c r="C66" s="84"/>
      <c r="D66" s="47"/>
      <c r="E66" s="48"/>
      <c r="F66" s="84"/>
      <c r="G66" s="84"/>
      <c r="H66" s="84"/>
      <c r="J66" s="100" t="s">
        <v>107</v>
      </c>
      <c r="K66" s="34"/>
      <c r="L66" s="101">
        <f>SUM(L63:L65)</f>
        <v>2135500</v>
      </c>
      <c r="M66" s="102">
        <f>L66/$H$7</f>
        <v>15702.205882352941</v>
      </c>
      <c r="T66" s="100"/>
      <c r="U66" s="34"/>
      <c r="V66" s="119"/>
      <c r="W66" s="105"/>
      <c r="Y66" s="118"/>
      <c r="Z66" s="34"/>
      <c r="AA66" s="119"/>
      <c r="AB66" s="120"/>
      <c r="AI66" s="100"/>
      <c r="AJ66" s="34"/>
      <c r="AK66" s="119"/>
      <c r="AL66" s="105"/>
    </row>
    <row r="67" spans="2:38" ht="14">
      <c r="B67" s="98" t="s">
        <v>108</v>
      </c>
      <c r="C67" s="84"/>
      <c r="D67" s="47"/>
      <c r="E67" s="48"/>
      <c r="F67" s="84"/>
      <c r="G67" s="84"/>
      <c r="H67" s="84"/>
      <c r="J67" s="59"/>
      <c r="K67" s="34"/>
      <c r="L67" s="34"/>
      <c r="M67" s="35"/>
      <c r="T67" s="59"/>
      <c r="U67" s="34"/>
      <c r="V67" s="34"/>
      <c r="W67" s="35"/>
      <c r="Y67" s="34"/>
      <c r="Z67" s="34"/>
      <c r="AA67" s="34"/>
      <c r="AB67" s="34"/>
      <c r="AI67" s="59"/>
      <c r="AJ67" s="34"/>
      <c r="AK67" s="34"/>
      <c r="AL67" s="35"/>
    </row>
    <row r="68" spans="2:38" ht="15" thickBot="1">
      <c r="B68" s="83" t="s">
        <v>109</v>
      </c>
      <c r="C68" s="84"/>
      <c r="D68" s="47">
        <v>0</v>
      </c>
      <c r="E68" s="48">
        <f t="shared" ref="E68:E76" si="7">D68/$H$7</f>
        <v>0</v>
      </c>
      <c r="F68" s="84"/>
      <c r="G68" s="84"/>
      <c r="H68" s="84"/>
      <c r="J68" s="106" t="s">
        <v>110</v>
      </c>
      <c r="K68" s="107"/>
      <c r="L68" s="108">
        <f>SUM(L30,L42,L55,L60,L66)</f>
        <v>45201980</v>
      </c>
      <c r="M68" s="109">
        <f>L68/140</f>
        <v>322871.28571428574</v>
      </c>
      <c r="T68" s="106" t="s">
        <v>19</v>
      </c>
      <c r="U68" s="107"/>
      <c r="V68" s="108">
        <f>SUM(V14:V67)</f>
        <v>45201980</v>
      </c>
      <c r="W68" s="109">
        <f>V68/140</f>
        <v>322871.28571428574</v>
      </c>
      <c r="Y68" s="124"/>
      <c r="Z68" s="125"/>
      <c r="AA68" s="126"/>
      <c r="AB68" s="120"/>
      <c r="AI68" s="106" t="s">
        <v>19</v>
      </c>
      <c r="AJ68" s="107"/>
      <c r="AK68" s="108">
        <f>SUM(AK14:AK67)</f>
        <v>9136619</v>
      </c>
      <c r="AL68" s="109">
        <f>AK68/140</f>
        <v>65261.564285714288</v>
      </c>
    </row>
    <row r="69" spans="2:38" ht="15" thickTop="1">
      <c r="B69" s="83" t="s">
        <v>111</v>
      </c>
      <c r="C69" s="84"/>
      <c r="D69" s="47">
        <v>0</v>
      </c>
      <c r="E69" s="48">
        <f t="shared" si="7"/>
        <v>0</v>
      </c>
      <c r="F69" s="84"/>
      <c r="G69" s="84"/>
      <c r="H69" s="84"/>
      <c r="J69" s="34"/>
      <c r="K69" s="34"/>
      <c r="L69" s="34"/>
      <c r="M69" s="34"/>
    </row>
    <row r="70" spans="2:38" ht="14">
      <c r="B70" s="83" t="s">
        <v>112</v>
      </c>
      <c r="C70" s="84"/>
      <c r="D70" s="47">
        <v>0</v>
      </c>
      <c r="E70" s="48">
        <f t="shared" si="7"/>
        <v>0</v>
      </c>
      <c r="F70" s="84"/>
      <c r="G70" s="84"/>
      <c r="H70" s="84"/>
      <c r="J70" s="34"/>
      <c r="K70" s="34"/>
      <c r="L70" s="127"/>
      <c r="M70" s="34"/>
    </row>
    <row r="71" spans="2:38" ht="14">
      <c r="B71" s="83" t="s">
        <v>113</v>
      </c>
      <c r="C71" s="84"/>
      <c r="D71" s="47">
        <v>0</v>
      </c>
      <c r="E71" s="48">
        <f t="shared" si="7"/>
        <v>0</v>
      </c>
      <c r="F71" s="84"/>
      <c r="G71" s="84"/>
      <c r="H71" s="84"/>
      <c r="J71" s="34"/>
      <c r="K71" s="34"/>
      <c r="L71" s="128"/>
      <c r="M71" s="34"/>
    </row>
    <row r="72" spans="2:38" ht="14">
      <c r="B72" s="83" t="s">
        <v>114</v>
      </c>
      <c r="C72" s="84"/>
      <c r="D72" s="47">
        <v>0</v>
      </c>
      <c r="E72" s="48">
        <f t="shared" si="7"/>
        <v>0</v>
      </c>
      <c r="F72" s="84"/>
      <c r="G72" s="84"/>
      <c r="H72" s="84"/>
      <c r="J72" s="34"/>
      <c r="K72" s="34"/>
      <c r="L72" s="34"/>
      <c r="M72" s="34"/>
    </row>
    <row r="73" spans="2:38" ht="14">
      <c r="B73" s="83" t="s">
        <v>115</v>
      </c>
      <c r="C73" s="84"/>
      <c r="D73" s="47">
        <v>0</v>
      </c>
      <c r="E73" s="48">
        <f t="shared" si="7"/>
        <v>0</v>
      </c>
      <c r="F73" s="84"/>
      <c r="G73" s="84"/>
      <c r="H73" s="84"/>
      <c r="J73" s="34"/>
      <c r="K73" s="34"/>
      <c r="L73" s="34"/>
      <c r="M73" s="34"/>
    </row>
    <row r="74" spans="2:38" ht="14">
      <c r="B74" s="83" t="s">
        <v>116</v>
      </c>
      <c r="C74" s="84"/>
      <c r="D74" s="47">
        <v>0</v>
      </c>
      <c r="E74" s="48">
        <f t="shared" si="7"/>
        <v>0</v>
      </c>
      <c r="F74" s="84"/>
      <c r="G74" s="84"/>
      <c r="H74" s="84"/>
      <c r="J74" s="34"/>
      <c r="K74" s="34"/>
      <c r="L74" s="34"/>
      <c r="M74" s="34"/>
    </row>
    <row r="75" spans="2:38" ht="14">
      <c r="B75" s="83" t="s">
        <v>117</v>
      </c>
      <c r="C75" s="99"/>
      <c r="D75" s="47">
        <v>10000</v>
      </c>
      <c r="E75" s="48">
        <f t="shared" si="7"/>
        <v>73.529411764705884</v>
      </c>
      <c r="F75" s="84"/>
      <c r="G75" s="84"/>
      <c r="H75" s="84"/>
      <c r="J75" s="34"/>
      <c r="K75" s="34"/>
      <c r="L75" s="34"/>
      <c r="M75" s="34"/>
    </row>
    <row r="76" spans="2:38" ht="14">
      <c r="B76" s="90" t="s">
        <v>45</v>
      </c>
      <c r="C76" s="91"/>
      <c r="D76" s="92">
        <f>SUM(D68:D75)</f>
        <v>10000</v>
      </c>
      <c r="E76" s="93">
        <f t="shared" si="7"/>
        <v>73.529411764705884</v>
      </c>
      <c r="F76" s="84"/>
      <c r="G76" s="84"/>
      <c r="H76" s="84"/>
      <c r="J76" s="34"/>
      <c r="K76" s="34"/>
      <c r="L76" s="34"/>
      <c r="M76" s="34"/>
    </row>
    <row r="77" spans="2:38" ht="14">
      <c r="B77" s="83"/>
      <c r="C77" s="84"/>
      <c r="D77" s="47"/>
      <c r="E77" s="48"/>
      <c r="F77" s="84"/>
      <c r="G77" s="84"/>
      <c r="H77" s="84"/>
      <c r="J77" s="34"/>
      <c r="K77" s="34"/>
      <c r="L77" s="34"/>
      <c r="M77" s="34"/>
    </row>
    <row r="78" spans="2:38" ht="14">
      <c r="B78" s="98" t="s">
        <v>118</v>
      </c>
      <c r="C78" s="99"/>
      <c r="D78" s="47"/>
      <c r="E78" s="48"/>
      <c r="F78" s="84"/>
      <c r="G78" s="84"/>
      <c r="H78" s="84"/>
      <c r="J78" s="34"/>
      <c r="K78" s="34"/>
      <c r="L78" s="34"/>
      <c r="M78" s="34"/>
    </row>
    <row r="79" spans="2:38" ht="14">
      <c r="B79" s="83" t="s">
        <v>109</v>
      </c>
      <c r="C79" s="84"/>
      <c r="D79" s="47">
        <v>0</v>
      </c>
      <c r="E79" s="48">
        <f t="shared" ref="E79:E92" si="8">D79/$H$7</f>
        <v>0</v>
      </c>
      <c r="F79" s="84"/>
      <c r="G79" s="84"/>
      <c r="H79" s="84"/>
      <c r="J79" s="34"/>
      <c r="K79" s="34"/>
      <c r="L79" s="34"/>
      <c r="M79" s="34"/>
    </row>
    <row r="80" spans="2:38" ht="14">
      <c r="B80" s="83" t="s">
        <v>111</v>
      </c>
      <c r="C80" s="84"/>
      <c r="D80" s="47">
        <v>0</v>
      </c>
      <c r="E80" s="48">
        <f t="shared" si="8"/>
        <v>0</v>
      </c>
      <c r="F80" s="84"/>
      <c r="G80" s="84"/>
      <c r="H80" s="84"/>
      <c r="J80" s="34"/>
      <c r="K80" s="34"/>
      <c r="L80" s="34"/>
      <c r="M80" s="34"/>
    </row>
    <row r="81" spans="2:13" ht="14">
      <c r="B81" s="83" t="s">
        <v>119</v>
      </c>
      <c r="C81" s="84"/>
      <c r="D81" s="47">
        <v>100000</v>
      </c>
      <c r="E81" s="48">
        <f t="shared" si="8"/>
        <v>735.29411764705878</v>
      </c>
      <c r="F81" s="84"/>
      <c r="G81" s="84"/>
      <c r="H81" s="84"/>
      <c r="J81" s="34"/>
      <c r="K81" s="34"/>
      <c r="L81" s="34"/>
      <c r="M81" s="34"/>
    </row>
    <row r="82" spans="2:13" ht="14">
      <c r="B82" s="83" t="s">
        <v>120</v>
      </c>
      <c r="C82" s="84"/>
      <c r="D82" s="47">
        <v>0</v>
      </c>
      <c r="E82" s="48">
        <f t="shared" si="8"/>
        <v>0</v>
      </c>
      <c r="F82" s="84"/>
      <c r="G82" s="84"/>
      <c r="H82" s="84"/>
      <c r="J82" s="34"/>
      <c r="K82" s="34"/>
      <c r="L82" s="34"/>
      <c r="M82" s="34"/>
    </row>
    <row r="83" spans="2:13" ht="14">
      <c r="B83" s="83" t="s">
        <v>121</v>
      </c>
      <c r="C83" s="84"/>
      <c r="D83" s="47">
        <v>0</v>
      </c>
      <c r="E83" s="48">
        <f t="shared" si="8"/>
        <v>0</v>
      </c>
      <c r="F83" s="84"/>
      <c r="G83" s="84"/>
      <c r="H83" s="84"/>
      <c r="J83" s="34"/>
      <c r="K83" s="34"/>
      <c r="L83" s="34"/>
      <c r="M83" s="34"/>
    </row>
    <row r="84" spans="2:13" ht="14">
      <c r="B84" s="83" t="s">
        <v>122</v>
      </c>
      <c r="C84" s="84"/>
      <c r="D84" s="47">
        <v>0</v>
      </c>
      <c r="E84" s="48">
        <f t="shared" si="8"/>
        <v>0</v>
      </c>
      <c r="F84" s="84"/>
      <c r="G84" s="84"/>
      <c r="H84" s="84"/>
      <c r="J84" s="34"/>
      <c r="K84" s="34"/>
      <c r="L84" s="34"/>
      <c r="M84" s="34"/>
    </row>
    <row r="85" spans="2:13" ht="14">
      <c r="B85" s="83" t="s">
        <v>123</v>
      </c>
      <c r="C85" s="84"/>
      <c r="D85" s="47">
        <v>0</v>
      </c>
      <c r="E85" s="48">
        <f t="shared" si="8"/>
        <v>0</v>
      </c>
      <c r="F85" s="84"/>
      <c r="G85" s="84"/>
      <c r="H85" s="84"/>
      <c r="J85" s="34"/>
      <c r="K85" s="34"/>
      <c r="L85" s="34"/>
      <c r="M85" s="34"/>
    </row>
    <row r="86" spans="2:13" ht="14">
      <c r="B86" s="83" t="s">
        <v>124</v>
      </c>
      <c r="C86" s="84"/>
      <c r="D86" s="47">
        <v>0</v>
      </c>
      <c r="E86" s="48">
        <f t="shared" si="8"/>
        <v>0</v>
      </c>
      <c r="F86" s="84"/>
      <c r="G86" s="84"/>
      <c r="H86" s="84"/>
      <c r="J86" s="34"/>
      <c r="K86" s="34"/>
      <c r="L86" s="34"/>
      <c r="M86" s="34"/>
    </row>
    <row r="87" spans="2:13" ht="14">
      <c r="B87" s="83" t="s">
        <v>125</v>
      </c>
      <c r="C87" s="84"/>
      <c r="D87" s="47">
        <v>0</v>
      </c>
      <c r="E87" s="48">
        <f t="shared" si="8"/>
        <v>0</v>
      </c>
      <c r="F87" s="84"/>
      <c r="G87" s="84"/>
      <c r="H87" s="84"/>
      <c r="J87" s="34"/>
      <c r="K87" s="34"/>
      <c r="L87" s="34"/>
      <c r="M87" s="34"/>
    </row>
    <row r="88" spans="2:13" ht="14">
      <c r="B88" s="83" t="s">
        <v>126</v>
      </c>
      <c r="C88" s="84"/>
      <c r="D88" s="47">
        <v>0</v>
      </c>
      <c r="E88" s="48">
        <f t="shared" si="8"/>
        <v>0</v>
      </c>
      <c r="F88" s="84"/>
      <c r="G88" s="84"/>
      <c r="H88" s="84"/>
      <c r="J88" s="34"/>
      <c r="K88" s="34"/>
      <c r="L88" s="34"/>
      <c r="M88" s="34"/>
    </row>
    <row r="89" spans="2:13" ht="14">
      <c r="B89" s="83" t="s">
        <v>127</v>
      </c>
      <c r="C89" s="84"/>
      <c r="D89" s="47">
        <v>0</v>
      </c>
      <c r="E89" s="48">
        <f t="shared" si="8"/>
        <v>0</v>
      </c>
      <c r="F89" s="84"/>
      <c r="G89" s="84"/>
      <c r="H89" s="84"/>
      <c r="J89" s="34"/>
      <c r="K89" s="34"/>
      <c r="L89" s="34"/>
      <c r="M89" s="34"/>
    </row>
    <row r="90" spans="2:13" ht="14">
      <c r="B90" s="83" t="s">
        <v>116</v>
      </c>
      <c r="C90" s="84"/>
      <c r="D90" s="47">
        <v>0</v>
      </c>
      <c r="E90" s="48">
        <f t="shared" si="8"/>
        <v>0</v>
      </c>
      <c r="F90" s="84"/>
      <c r="G90" s="84"/>
      <c r="H90" s="84"/>
      <c r="J90" s="34"/>
      <c r="K90" s="34"/>
      <c r="L90" s="34"/>
      <c r="M90" s="34"/>
    </row>
    <row r="91" spans="2:13" ht="14">
      <c r="B91" s="83" t="s">
        <v>117</v>
      </c>
      <c r="C91" s="99"/>
      <c r="D91" s="47">
        <v>10000</v>
      </c>
      <c r="E91" s="48">
        <f t="shared" si="8"/>
        <v>73.529411764705884</v>
      </c>
      <c r="F91" s="84"/>
      <c r="G91" s="84"/>
      <c r="H91" s="84"/>
      <c r="J91" s="34"/>
      <c r="K91" s="34"/>
      <c r="L91" s="34"/>
      <c r="M91" s="34"/>
    </row>
    <row r="92" spans="2:13" ht="14">
      <c r="B92" s="90" t="s">
        <v>45</v>
      </c>
      <c r="C92" s="91"/>
      <c r="D92" s="92">
        <f>SUM(D79:D91)</f>
        <v>110000</v>
      </c>
      <c r="E92" s="93">
        <f t="shared" si="8"/>
        <v>808.82352941176475</v>
      </c>
      <c r="F92" s="84"/>
      <c r="G92" s="84"/>
      <c r="H92" s="84"/>
      <c r="J92" s="34"/>
      <c r="K92" s="34"/>
      <c r="L92" s="34"/>
      <c r="M92" s="34"/>
    </row>
    <row r="93" spans="2:13" ht="14">
      <c r="B93" s="83"/>
      <c r="C93" s="84"/>
      <c r="D93" s="47"/>
      <c r="E93" s="48"/>
      <c r="F93" s="84"/>
      <c r="G93" s="84"/>
      <c r="H93" s="84"/>
      <c r="J93" s="34"/>
      <c r="K93" s="34"/>
      <c r="L93" s="34"/>
      <c r="M93" s="34"/>
    </row>
    <row r="94" spans="2:13" ht="14">
      <c r="B94" s="98" t="s">
        <v>128</v>
      </c>
      <c r="C94" s="84"/>
      <c r="D94" s="47"/>
      <c r="E94" s="48"/>
      <c r="F94" s="84"/>
      <c r="G94" s="84"/>
      <c r="H94" s="84"/>
      <c r="J94" s="34"/>
      <c r="K94" s="34"/>
      <c r="L94" s="34"/>
      <c r="M94" s="34"/>
    </row>
    <row r="95" spans="2:13" ht="14">
      <c r="B95" s="83" t="s">
        <v>109</v>
      </c>
      <c r="C95" s="84"/>
      <c r="D95" s="47">
        <v>0</v>
      </c>
      <c r="E95" s="48">
        <f t="shared" ref="E95:E106" si="9">D95/$H$7</f>
        <v>0</v>
      </c>
      <c r="F95" s="84"/>
      <c r="G95" s="84"/>
      <c r="H95" s="84"/>
      <c r="J95" s="34"/>
      <c r="K95" s="34"/>
      <c r="L95" s="34"/>
      <c r="M95" s="34"/>
    </row>
    <row r="96" spans="2:13" ht="14">
      <c r="B96" s="83" t="s">
        <v>111</v>
      </c>
      <c r="C96" s="84"/>
      <c r="D96" s="47">
        <v>0</v>
      </c>
      <c r="E96" s="48">
        <f t="shared" si="9"/>
        <v>0</v>
      </c>
      <c r="F96" s="84"/>
      <c r="G96" s="84"/>
      <c r="H96" s="84"/>
      <c r="J96" s="34"/>
      <c r="K96" s="34"/>
      <c r="L96" s="34"/>
      <c r="M96" s="34"/>
    </row>
    <row r="97" spans="2:13" ht="14">
      <c r="B97" s="83" t="s">
        <v>129</v>
      </c>
      <c r="C97" s="84"/>
      <c r="D97" s="47">
        <v>0</v>
      </c>
      <c r="E97" s="48">
        <f t="shared" si="9"/>
        <v>0</v>
      </c>
      <c r="F97" s="84"/>
      <c r="G97" s="84"/>
      <c r="H97" s="84"/>
      <c r="J97" s="34"/>
      <c r="K97" s="34"/>
      <c r="L97" s="34"/>
      <c r="M97" s="34"/>
    </row>
    <row r="98" spans="2:13" ht="14">
      <c r="B98" s="83" t="s">
        <v>130</v>
      </c>
      <c r="C98" s="84"/>
      <c r="D98" s="47">
        <v>0</v>
      </c>
      <c r="E98" s="48">
        <f t="shared" si="9"/>
        <v>0</v>
      </c>
      <c r="F98" s="84"/>
      <c r="G98" s="84"/>
      <c r="H98" s="84"/>
      <c r="J98" s="34"/>
      <c r="K98" s="34"/>
      <c r="L98" s="34"/>
      <c r="M98" s="34"/>
    </row>
    <row r="99" spans="2:13" ht="14">
      <c r="B99" s="83" t="s">
        <v>131</v>
      </c>
      <c r="C99" s="84"/>
      <c r="D99" s="47">
        <v>0</v>
      </c>
      <c r="E99" s="48">
        <f t="shared" si="9"/>
        <v>0</v>
      </c>
      <c r="F99" s="84"/>
      <c r="G99" s="84"/>
      <c r="H99" s="84"/>
      <c r="J99" s="34"/>
      <c r="K99" s="34"/>
      <c r="L99" s="34"/>
      <c r="M99" s="34"/>
    </row>
    <row r="100" spans="2:13" ht="14">
      <c r="B100" s="83" t="s">
        <v>132</v>
      </c>
      <c r="C100" s="84"/>
      <c r="D100" s="47">
        <v>0</v>
      </c>
      <c r="E100" s="48">
        <f t="shared" si="9"/>
        <v>0</v>
      </c>
      <c r="F100" s="84"/>
      <c r="G100" s="84"/>
      <c r="H100" s="84"/>
      <c r="J100" s="34"/>
      <c r="K100" s="34"/>
      <c r="L100" s="34"/>
      <c r="M100" s="34"/>
    </row>
    <row r="101" spans="2:13" ht="14">
      <c r="B101" s="83" t="s">
        <v>133</v>
      </c>
      <c r="C101" s="84"/>
      <c r="D101" s="47">
        <v>0</v>
      </c>
      <c r="E101" s="48">
        <f t="shared" si="9"/>
        <v>0</v>
      </c>
      <c r="F101" s="84"/>
      <c r="G101" s="84"/>
      <c r="H101" s="84"/>
      <c r="J101" s="34"/>
      <c r="K101" s="34"/>
      <c r="L101" s="34"/>
      <c r="M101" s="34"/>
    </row>
    <row r="102" spans="2:13" ht="14">
      <c r="B102" s="83" t="s">
        <v>134</v>
      </c>
      <c r="C102" s="84"/>
      <c r="D102" s="47">
        <v>0</v>
      </c>
      <c r="E102" s="48">
        <f t="shared" si="9"/>
        <v>0</v>
      </c>
      <c r="F102" s="84"/>
      <c r="G102" s="84"/>
      <c r="H102" s="84"/>
      <c r="J102" s="34"/>
      <c r="K102" s="34"/>
      <c r="L102" s="34"/>
      <c r="M102" s="34"/>
    </row>
    <row r="103" spans="2:13" ht="14">
      <c r="B103" s="83" t="s">
        <v>135</v>
      </c>
      <c r="C103" s="84"/>
      <c r="D103" s="47">
        <v>0</v>
      </c>
      <c r="E103" s="48">
        <f t="shared" si="9"/>
        <v>0</v>
      </c>
      <c r="F103" s="84"/>
      <c r="G103" s="84"/>
      <c r="H103" s="84"/>
      <c r="J103" s="34"/>
      <c r="K103" s="34"/>
      <c r="L103" s="34"/>
      <c r="M103" s="34"/>
    </row>
    <row r="104" spans="2:13" ht="14">
      <c r="B104" s="83" t="s">
        <v>116</v>
      </c>
      <c r="C104" s="84"/>
      <c r="D104" s="47">
        <v>0</v>
      </c>
      <c r="E104" s="48">
        <f t="shared" si="9"/>
        <v>0</v>
      </c>
      <c r="F104" s="84"/>
      <c r="G104" s="84"/>
      <c r="H104" s="84"/>
      <c r="J104" s="34"/>
      <c r="K104" s="34"/>
      <c r="L104" s="34"/>
      <c r="M104" s="34"/>
    </row>
    <row r="105" spans="2:13" ht="14">
      <c r="B105" s="83" t="s">
        <v>117</v>
      </c>
      <c r="C105" s="99"/>
      <c r="D105" s="47">
        <v>0</v>
      </c>
      <c r="E105" s="48">
        <f t="shared" si="9"/>
        <v>0</v>
      </c>
      <c r="F105" s="84"/>
      <c r="G105" s="84"/>
      <c r="H105" s="84"/>
      <c r="J105" s="34"/>
      <c r="K105" s="34"/>
      <c r="L105" s="34"/>
      <c r="M105" s="34"/>
    </row>
    <row r="106" spans="2:13" ht="14">
      <c r="B106" s="90" t="s">
        <v>45</v>
      </c>
      <c r="C106" s="91"/>
      <c r="D106" s="92">
        <f>SUM(D95:D105)</f>
        <v>0</v>
      </c>
      <c r="E106" s="93">
        <f t="shared" si="9"/>
        <v>0</v>
      </c>
      <c r="F106" s="84"/>
      <c r="G106" s="84"/>
      <c r="H106" s="84"/>
      <c r="J106" s="34"/>
      <c r="K106" s="34"/>
      <c r="L106" s="34"/>
      <c r="M106" s="34"/>
    </row>
    <row r="107" spans="2:13" ht="14">
      <c r="B107" s="83"/>
      <c r="C107" s="84"/>
      <c r="D107" s="47"/>
      <c r="E107" s="48"/>
      <c r="F107" s="84"/>
      <c r="G107" s="84"/>
      <c r="H107" s="84"/>
      <c r="J107" s="34"/>
      <c r="K107" s="34"/>
      <c r="L107" s="34"/>
      <c r="M107" s="34"/>
    </row>
    <row r="108" spans="2:13" ht="14">
      <c r="B108" s="98" t="s">
        <v>136</v>
      </c>
      <c r="C108" s="84"/>
      <c r="D108" s="47"/>
      <c r="E108" s="48"/>
      <c r="F108" s="84"/>
      <c r="G108" s="84"/>
      <c r="H108" s="84"/>
      <c r="J108" s="34"/>
      <c r="K108" s="34"/>
      <c r="L108" s="34"/>
      <c r="M108" s="34"/>
    </row>
    <row r="109" spans="2:13" ht="14">
      <c r="B109" s="83" t="s">
        <v>109</v>
      </c>
      <c r="C109" s="84"/>
      <c r="D109" s="47">
        <v>0</v>
      </c>
      <c r="E109" s="48">
        <f t="shared" ref="E109:E118" si="10">D109/$H$7</f>
        <v>0</v>
      </c>
      <c r="F109" s="84"/>
      <c r="G109" s="84"/>
      <c r="H109" s="84"/>
      <c r="J109" s="34"/>
      <c r="K109" s="34"/>
      <c r="L109" s="34"/>
      <c r="M109" s="34"/>
    </row>
    <row r="110" spans="2:13" ht="14">
      <c r="B110" s="83" t="s">
        <v>111</v>
      </c>
      <c r="C110" s="84"/>
      <c r="D110" s="47">
        <v>0</v>
      </c>
      <c r="E110" s="48">
        <f t="shared" si="10"/>
        <v>0</v>
      </c>
      <c r="F110" s="84"/>
      <c r="G110" s="84"/>
      <c r="H110" s="84"/>
      <c r="J110" s="34"/>
      <c r="K110" s="34"/>
      <c r="L110" s="34"/>
      <c r="M110" s="34"/>
    </row>
    <row r="111" spans="2:13" ht="14">
      <c r="B111" s="83" t="s">
        <v>137</v>
      </c>
      <c r="C111" s="84"/>
      <c r="D111" s="47">
        <v>0</v>
      </c>
      <c r="E111" s="48">
        <f t="shared" si="10"/>
        <v>0</v>
      </c>
      <c r="F111" s="84"/>
      <c r="G111" s="84"/>
      <c r="H111" s="84"/>
      <c r="J111" s="34"/>
      <c r="K111" s="34"/>
      <c r="L111" s="34"/>
      <c r="M111" s="34"/>
    </row>
    <row r="112" spans="2:13" ht="14">
      <c r="B112" s="83" t="s">
        <v>138</v>
      </c>
      <c r="C112" s="84"/>
      <c r="D112" s="47">
        <v>50000</v>
      </c>
      <c r="E112" s="48">
        <f t="shared" si="10"/>
        <v>367.64705882352939</v>
      </c>
      <c r="F112" s="84"/>
      <c r="G112" s="84"/>
      <c r="H112" s="84"/>
      <c r="J112" s="34"/>
      <c r="K112" s="34"/>
      <c r="L112" s="34"/>
      <c r="M112" s="34"/>
    </row>
    <row r="113" spans="2:13" ht="14">
      <c r="B113" s="83" t="s">
        <v>139</v>
      </c>
      <c r="C113" s="84"/>
      <c r="D113" s="47">
        <v>0</v>
      </c>
      <c r="E113" s="48">
        <f t="shared" si="10"/>
        <v>0</v>
      </c>
      <c r="F113" s="84"/>
      <c r="G113" s="84"/>
      <c r="H113" s="84"/>
      <c r="J113" s="34"/>
      <c r="K113" s="34"/>
      <c r="L113" s="34"/>
      <c r="M113" s="34"/>
    </row>
    <row r="114" spans="2:13" ht="14">
      <c r="B114" s="83" t="s">
        <v>140</v>
      </c>
      <c r="C114" s="84"/>
      <c r="D114" s="47">
        <v>0</v>
      </c>
      <c r="E114" s="48">
        <f t="shared" si="10"/>
        <v>0</v>
      </c>
      <c r="F114" s="84"/>
      <c r="G114" s="84"/>
      <c r="H114" s="84"/>
      <c r="J114" s="34"/>
      <c r="K114" s="34"/>
      <c r="L114" s="34"/>
      <c r="M114" s="34"/>
    </row>
    <row r="115" spans="2:13" ht="14">
      <c r="B115" s="83" t="s">
        <v>135</v>
      </c>
      <c r="C115" s="84"/>
      <c r="D115" s="47">
        <v>0</v>
      </c>
      <c r="E115" s="48">
        <f t="shared" si="10"/>
        <v>0</v>
      </c>
      <c r="F115" s="84"/>
      <c r="G115" s="84"/>
      <c r="H115" s="84"/>
      <c r="J115" s="34"/>
      <c r="K115" s="34"/>
      <c r="L115" s="34"/>
      <c r="M115" s="34"/>
    </row>
    <row r="116" spans="2:13" ht="14">
      <c r="B116" s="83" t="s">
        <v>116</v>
      </c>
      <c r="C116" s="84"/>
      <c r="D116" s="47">
        <v>0</v>
      </c>
      <c r="E116" s="48">
        <f t="shared" si="10"/>
        <v>0</v>
      </c>
      <c r="F116" s="84"/>
      <c r="G116" s="84"/>
      <c r="H116" s="84"/>
      <c r="J116" s="34"/>
      <c r="K116" s="34"/>
      <c r="L116" s="34"/>
      <c r="M116" s="34"/>
    </row>
    <row r="117" spans="2:13" ht="14">
      <c r="B117" s="83" t="s">
        <v>117</v>
      </c>
      <c r="C117" s="99"/>
      <c r="D117" s="47">
        <v>50000</v>
      </c>
      <c r="E117" s="48">
        <f t="shared" si="10"/>
        <v>367.64705882352939</v>
      </c>
      <c r="F117" s="84"/>
      <c r="G117" s="84"/>
      <c r="H117" s="84"/>
      <c r="J117" s="34"/>
      <c r="K117" s="34"/>
      <c r="L117" s="34"/>
      <c r="M117" s="34"/>
    </row>
    <row r="118" spans="2:13" ht="14">
      <c r="B118" s="90" t="s">
        <v>45</v>
      </c>
      <c r="C118" s="91"/>
      <c r="D118" s="92">
        <f>SUM(D109:D117)</f>
        <v>100000</v>
      </c>
      <c r="E118" s="93">
        <f t="shared" si="10"/>
        <v>735.29411764705878</v>
      </c>
      <c r="F118" s="84"/>
      <c r="G118" s="84"/>
      <c r="H118" s="84"/>
      <c r="J118" s="34"/>
      <c r="K118" s="34"/>
      <c r="L118" s="34"/>
      <c r="M118" s="34"/>
    </row>
    <row r="119" spans="2:13" ht="14">
      <c r="B119" s="83"/>
      <c r="C119" s="84"/>
      <c r="D119" s="47"/>
      <c r="E119" s="48"/>
      <c r="F119" s="84"/>
      <c r="G119" s="84"/>
      <c r="H119" s="84"/>
      <c r="J119" s="34"/>
      <c r="K119" s="34"/>
      <c r="L119" s="34"/>
      <c r="M119" s="34"/>
    </row>
    <row r="120" spans="2:13" ht="14">
      <c r="B120" s="98" t="s">
        <v>141</v>
      </c>
      <c r="C120" s="84"/>
      <c r="D120" s="47"/>
      <c r="E120" s="48"/>
      <c r="F120" s="84"/>
      <c r="G120" s="84"/>
      <c r="H120" s="84"/>
      <c r="J120" s="34"/>
      <c r="K120" s="34"/>
      <c r="L120" s="34"/>
      <c r="M120" s="34"/>
    </row>
    <row r="121" spans="2:13" ht="14">
      <c r="B121" s="83" t="s">
        <v>109</v>
      </c>
      <c r="C121" s="84"/>
      <c r="D121" s="47">
        <v>0</v>
      </c>
      <c r="E121" s="48">
        <f t="shared" ref="E121:E130" si="11">D121/$H$7</f>
        <v>0</v>
      </c>
      <c r="F121" s="84"/>
      <c r="G121" s="84"/>
      <c r="H121" s="84"/>
      <c r="J121" s="34"/>
      <c r="K121" s="34"/>
      <c r="L121" s="34"/>
      <c r="M121" s="34"/>
    </row>
    <row r="122" spans="2:13" ht="14">
      <c r="B122" s="83" t="s">
        <v>111</v>
      </c>
      <c r="C122" s="84"/>
      <c r="D122" s="47">
        <v>0</v>
      </c>
      <c r="E122" s="48">
        <f t="shared" si="11"/>
        <v>0</v>
      </c>
      <c r="F122" s="84"/>
      <c r="G122" s="84"/>
      <c r="H122" s="84"/>
      <c r="J122" s="34"/>
      <c r="K122" s="34"/>
      <c r="L122" s="34"/>
      <c r="M122" s="34"/>
    </row>
    <row r="123" spans="2:13" ht="14">
      <c r="B123" s="83" t="s">
        <v>142</v>
      </c>
      <c r="C123" s="84"/>
      <c r="D123" s="47">
        <v>50000</v>
      </c>
      <c r="E123" s="48">
        <f t="shared" si="11"/>
        <v>367.64705882352939</v>
      </c>
      <c r="F123" s="84"/>
      <c r="G123" s="84"/>
      <c r="H123" s="84"/>
      <c r="J123" s="34"/>
      <c r="K123" s="34"/>
      <c r="L123" s="34"/>
      <c r="M123" s="34"/>
    </row>
    <row r="124" spans="2:13" ht="14">
      <c r="B124" s="83" t="s">
        <v>143</v>
      </c>
      <c r="C124" s="84"/>
      <c r="D124" s="47">
        <v>0</v>
      </c>
      <c r="E124" s="48">
        <f t="shared" si="11"/>
        <v>0</v>
      </c>
      <c r="F124" s="84"/>
      <c r="G124" s="84"/>
      <c r="H124" s="84"/>
      <c r="J124" s="34"/>
      <c r="K124" s="34"/>
      <c r="L124" s="34"/>
      <c r="M124" s="34"/>
    </row>
    <row r="125" spans="2:13" ht="14">
      <c r="B125" s="83" t="s">
        <v>144</v>
      </c>
      <c r="C125" s="84"/>
      <c r="D125" s="47">
        <v>0</v>
      </c>
      <c r="E125" s="48">
        <f t="shared" si="11"/>
        <v>0</v>
      </c>
      <c r="F125" s="84"/>
      <c r="G125" s="84"/>
      <c r="H125" s="84"/>
      <c r="J125" s="34"/>
      <c r="K125" s="34"/>
      <c r="L125" s="34"/>
      <c r="M125" s="34"/>
    </row>
    <row r="126" spans="2:13" ht="14">
      <c r="B126" s="83" t="s">
        <v>145</v>
      </c>
      <c r="C126" s="84"/>
      <c r="D126" s="47">
        <v>0</v>
      </c>
      <c r="E126" s="48">
        <f t="shared" si="11"/>
        <v>0</v>
      </c>
      <c r="F126" s="84"/>
      <c r="G126" s="84"/>
      <c r="H126" s="84"/>
      <c r="J126" s="34"/>
      <c r="K126" s="34"/>
      <c r="L126" s="34"/>
      <c r="M126" s="34"/>
    </row>
    <row r="127" spans="2:13" ht="14">
      <c r="B127" s="83" t="s">
        <v>135</v>
      </c>
      <c r="C127" s="84"/>
      <c r="D127" s="47">
        <v>0</v>
      </c>
      <c r="E127" s="48">
        <f t="shared" si="11"/>
        <v>0</v>
      </c>
      <c r="F127" s="84"/>
      <c r="G127" s="84"/>
      <c r="H127" s="84"/>
      <c r="J127" s="34"/>
      <c r="K127" s="34"/>
      <c r="L127" s="34"/>
      <c r="M127" s="34"/>
    </row>
    <row r="128" spans="2:13" ht="14">
      <c r="B128" s="83" t="s">
        <v>116</v>
      </c>
      <c r="C128" s="84"/>
      <c r="D128" s="47">
        <v>0</v>
      </c>
      <c r="E128" s="48">
        <f t="shared" si="11"/>
        <v>0</v>
      </c>
      <c r="F128" s="84"/>
      <c r="G128" s="84"/>
      <c r="H128" s="84"/>
      <c r="J128" s="34"/>
      <c r="K128" s="34"/>
      <c r="L128" s="34"/>
      <c r="M128" s="34"/>
    </row>
    <row r="129" spans="2:13" ht="14">
      <c r="B129" s="83" t="s">
        <v>117</v>
      </c>
      <c r="C129" s="99"/>
      <c r="D129" s="47">
        <v>0</v>
      </c>
      <c r="E129" s="48">
        <f t="shared" si="11"/>
        <v>0</v>
      </c>
      <c r="F129" s="84"/>
      <c r="G129" s="84"/>
      <c r="H129" s="84"/>
      <c r="J129" s="34"/>
      <c r="K129" s="34"/>
      <c r="L129" s="34"/>
      <c r="M129" s="34"/>
    </row>
    <row r="130" spans="2:13" ht="14">
      <c r="B130" s="90" t="s">
        <v>45</v>
      </c>
      <c r="C130" s="91"/>
      <c r="D130" s="92">
        <f>SUM(D121:D129)</f>
        <v>50000</v>
      </c>
      <c r="E130" s="93">
        <f t="shared" si="11"/>
        <v>367.64705882352939</v>
      </c>
      <c r="F130" s="84"/>
      <c r="G130" s="84"/>
      <c r="H130" s="84"/>
      <c r="J130" s="34"/>
      <c r="K130" s="34"/>
      <c r="L130" s="34"/>
      <c r="M130" s="34"/>
    </row>
    <row r="131" spans="2:13" ht="14">
      <c r="B131" s="83"/>
      <c r="C131" s="84"/>
      <c r="D131" s="47"/>
      <c r="E131" s="48"/>
      <c r="F131" s="84"/>
      <c r="G131" s="84"/>
      <c r="H131" s="84"/>
      <c r="J131" s="34"/>
      <c r="K131" s="34"/>
      <c r="L131" s="34"/>
      <c r="M131" s="34"/>
    </row>
    <row r="132" spans="2:13" ht="14">
      <c r="B132" s="98" t="s">
        <v>68</v>
      </c>
      <c r="C132" s="84"/>
      <c r="D132" s="47"/>
      <c r="E132" s="48"/>
      <c r="F132" s="84"/>
      <c r="G132" s="84"/>
      <c r="H132" s="84"/>
      <c r="J132" s="34"/>
      <c r="K132" s="34"/>
      <c r="L132" s="34"/>
      <c r="M132" s="34"/>
    </row>
    <row r="133" spans="2:13" ht="14">
      <c r="B133" s="83" t="s">
        <v>109</v>
      </c>
      <c r="C133" s="84"/>
      <c r="D133" s="47">
        <v>0</v>
      </c>
      <c r="E133" s="48">
        <f t="shared" ref="E133:E144" si="12">D133/$H$7</f>
        <v>0</v>
      </c>
      <c r="F133" s="84"/>
      <c r="G133" s="84"/>
      <c r="H133" s="84"/>
      <c r="J133" s="34"/>
      <c r="K133" s="34"/>
      <c r="L133" s="34"/>
      <c r="M133" s="34"/>
    </row>
    <row r="134" spans="2:13" ht="14">
      <c r="B134" s="83" t="s">
        <v>146</v>
      </c>
      <c r="C134" s="84"/>
      <c r="D134" s="47">
        <v>250000</v>
      </c>
      <c r="E134" s="48">
        <f t="shared" si="12"/>
        <v>1838.2352941176471</v>
      </c>
      <c r="F134" s="84"/>
      <c r="G134" s="84"/>
      <c r="H134" s="84"/>
      <c r="J134" s="34"/>
      <c r="K134" s="34"/>
      <c r="L134" s="34"/>
      <c r="M134" s="34"/>
    </row>
    <row r="135" spans="2:13" ht="14">
      <c r="B135" s="83" t="s">
        <v>147</v>
      </c>
      <c r="C135" s="84"/>
      <c r="D135" s="47">
        <v>0</v>
      </c>
      <c r="E135" s="48">
        <f t="shared" si="12"/>
        <v>0</v>
      </c>
      <c r="F135" s="84"/>
      <c r="G135" s="84"/>
      <c r="H135" s="84"/>
      <c r="J135" s="34"/>
      <c r="K135" s="34"/>
      <c r="L135" s="34"/>
      <c r="M135" s="34"/>
    </row>
    <row r="136" spans="2:13" ht="14">
      <c r="B136" s="83" t="s">
        <v>148</v>
      </c>
      <c r="C136" s="84"/>
      <c r="D136" s="47">
        <v>0</v>
      </c>
      <c r="E136" s="48">
        <f t="shared" si="12"/>
        <v>0</v>
      </c>
      <c r="F136" s="84"/>
      <c r="G136" s="84"/>
      <c r="H136" s="84"/>
      <c r="J136" s="34"/>
      <c r="K136" s="34"/>
      <c r="L136" s="34"/>
      <c r="M136" s="34"/>
    </row>
    <row r="137" spans="2:13" ht="14">
      <c r="B137" s="83" t="s">
        <v>149</v>
      </c>
      <c r="C137" s="84"/>
      <c r="D137" s="47">
        <v>0</v>
      </c>
      <c r="E137" s="48">
        <f t="shared" si="12"/>
        <v>0</v>
      </c>
      <c r="F137" s="84"/>
      <c r="G137" s="84"/>
      <c r="H137" s="84"/>
      <c r="J137" s="34"/>
      <c r="K137" s="34"/>
      <c r="L137" s="34"/>
      <c r="M137" s="34"/>
    </row>
    <row r="138" spans="2:13" ht="14">
      <c r="B138" s="83" t="s">
        <v>150</v>
      </c>
      <c r="C138" s="84"/>
      <c r="D138" s="47">
        <v>0</v>
      </c>
      <c r="E138" s="48">
        <f t="shared" si="12"/>
        <v>0</v>
      </c>
      <c r="F138" s="84"/>
      <c r="G138" s="84"/>
      <c r="H138" s="84"/>
      <c r="J138" s="34"/>
      <c r="K138" s="34"/>
      <c r="L138" s="34"/>
      <c r="M138" s="34"/>
    </row>
    <row r="139" spans="2:13" ht="14">
      <c r="B139" s="83" t="s">
        <v>151</v>
      </c>
      <c r="C139" s="84"/>
      <c r="D139" s="47">
        <v>0</v>
      </c>
      <c r="E139" s="48">
        <f t="shared" si="12"/>
        <v>0</v>
      </c>
      <c r="F139" s="84"/>
      <c r="G139" s="84"/>
      <c r="H139" s="84"/>
      <c r="J139" s="34"/>
      <c r="K139" s="34"/>
      <c r="L139" s="34"/>
      <c r="M139" s="34"/>
    </row>
    <row r="140" spans="2:13" ht="14">
      <c r="B140" s="83" t="s">
        <v>152</v>
      </c>
      <c r="C140" s="84"/>
      <c r="D140" s="47">
        <v>0</v>
      </c>
      <c r="E140" s="48">
        <f t="shared" si="12"/>
        <v>0</v>
      </c>
      <c r="F140" s="84"/>
      <c r="G140" s="84"/>
      <c r="H140" s="84"/>
      <c r="J140" s="34"/>
      <c r="K140" s="34"/>
      <c r="L140" s="34"/>
      <c r="M140" s="34"/>
    </row>
    <row r="141" spans="2:13" ht="14">
      <c r="B141" s="83" t="s">
        <v>153</v>
      </c>
      <c r="C141" s="84"/>
      <c r="D141" s="47">
        <v>0</v>
      </c>
      <c r="E141" s="48">
        <f t="shared" si="12"/>
        <v>0</v>
      </c>
      <c r="F141" s="84"/>
      <c r="G141" s="84"/>
      <c r="H141" s="84"/>
      <c r="J141" s="34"/>
      <c r="K141" s="34"/>
      <c r="L141" s="34"/>
      <c r="M141" s="34"/>
    </row>
    <row r="142" spans="2:13" ht="14">
      <c r="B142" s="83" t="s">
        <v>116</v>
      </c>
      <c r="C142" s="84"/>
      <c r="D142" s="47">
        <v>0</v>
      </c>
      <c r="E142" s="48">
        <f t="shared" si="12"/>
        <v>0</v>
      </c>
      <c r="F142" s="84"/>
      <c r="G142" s="84"/>
      <c r="H142" s="84"/>
      <c r="J142" s="34"/>
      <c r="K142" s="34"/>
      <c r="L142" s="34"/>
      <c r="M142" s="34"/>
    </row>
    <row r="143" spans="2:13" ht="14">
      <c r="B143" s="83" t="s">
        <v>117</v>
      </c>
      <c r="C143" s="99"/>
      <c r="D143" s="47">
        <v>75000</v>
      </c>
      <c r="E143" s="48">
        <f t="shared" si="12"/>
        <v>551.47058823529414</v>
      </c>
      <c r="F143" s="84"/>
      <c r="G143" s="84"/>
      <c r="H143" s="84"/>
      <c r="J143" s="34"/>
      <c r="K143" s="34"/>
      <c r="L143" s="34"/>
      <c r="M143" s="34"/>
    </row>
    <row r="144" spans="2:13" ht="14">
      <c r="B144" s="90" t="s">
        <v>45</v>
      </c>
      <c r="C144" s="91"/>
      <c r="D144" s="92">
        <f>SUM(D133:D143)</f>
        <v>325000</v>
      </c>
      <c r="E144" s="93">
        <f t="shared" si="12"/>
        <v>2389.705882352941</v>
      </c>
      <c r="F144" s="84"/>
      <c r="G144" s="84"/>
      <c r="H144" s="84"/>
      <c r="J144" s="34"/>
      <c r="K144" s="34"/>
      <c r="L144" s="34"/>
      <c r="M144" s="34"/>
    </row>
    <row r="145" spans="2:13" ht="14">
      <c r="B145" s="83"/>
      <c r="C145" s="84"/>
      <c r="D145" s="47"/>
      <c r="E145" s="48"/>
      <c r="F145" s="84"/>
      <c r="G145" s="84"/>
      <c r="H145" s="84"/>
      <c r="J145" s="34"/>
      <c r="K145" s="34"/>
      <c r="L145" s="34"/>
      <c r="M145" s="34"/>
    </row>
    <row r="146" spans="2:13" ht="14">
      <c r="B146" s="98" t="s">
        <v>70</v>
      </c>
      <c r="C146" s="84"/>
      <c r="D146" s="47"/>
      <c r="E146" s="48"/>
      <c r="F146" s="84"/>
      <c r="G146" s="84"/>
      <c r="H146" s="84"/>
      <c r="J146" s="34"/>
      <c r="K146" s="34"/>
      <c r="L146" s="34"/>
      <c r="M146" s="34"/>
    </row>
    <row r="147" spans="2:13" ht="14">
      <c r="B147" s="83" t="s">
        <v>109</v>
      </c>
      <c r="C147" s="84"/>
      <c r="D147" s="47">
        <v>0</v>
      </c>
      <c r="E147" s="48">
        <f t="shared" ref="E147:E155" si="13">D147/$H$7</f>
        <v>0</v>
      </c>
      <c r="F147" s="84"/>
      <c r="G147" s="84"/>
      <c r="H147" s="84"/>
      <c r="J147" s="34"/>
      <c r="K147" s="34"/>
      <c r="L147" s="34"/>
      <c r="M147" s="34"/>
    </row>
    <row r="148" spans="2:13" ht="14">
      <c r="B148" s="83" t="s">
        <v>154</v>
      </c>
      <c r="C148" s="84"/>
      <c r="D148" s="47">
        <v>125000</v>
      </c>
      <c r="E148" s="48">
        <f t="shared" si="13"/>
        <v>919.11764705882354</v>
      </c>
      <c r="F148" s="84"/>
      <c r="G148" s="84"/>
      <c r="H148" s="84"/>
      <c r="J148" s="34"/>
      <c r="K148" s="34"/>
      <c r="L148" s="34"/>
      <c r="M148" s="34"/>
    </row>
    <row r="149" spans="2:13" ht="14">
      <c r="B149" s="83" t="s">
        <v>155</v>
      </c>
      <c r="C149" s="84"/>
      <c r="D149" s="47">
        <v>0</v>
      </c>
      <c r="E149" s="48">
        <f t="shared" si="13"/>
        <v>0</v>
      </c>
      <c r="F149" s="84"/>
      <c r="G149" s="84"/>
      <c r="H149" s="84"/>
      <c r="J149" s="34"/>
      <c r="K149" s="34"/>
      <c r="L149" s="34"/>
      <c r="M149" s="34"/>
    </row>
    <row r="150" spans="2:13" ht="14">
      <c r="B150" s="83" t="s">
        <v>156</v>
      </c>
      <c r="C150" s="84"/>
      <c r="D150" s="47">
        <v>0</v>
      </c>
      <c r="E150" s="48">
        <f t="shared" si="13"/>
        <v>0</v>
      </c>
      <c r="F150" s="84"/>
      <c r="G150" s="84"/>
      <c r="H150" s="84"/>
      <c r="J150" s="34"/>
      <c r="K150" s="34"/>
      <c r="L150" s="34"/>
      <c r="M150" s="34"/>
    </row>
    <row r="151" spans="2:13" ht="14">
      <c r="B151" s="83" t="s">
        <v>157</v>
      </c>
      <c r="C151" s="84"/>
      <c r="D151" s="47">
        <v>0</v>
      </c>
      <c r="E151" s="48">
        <f t="shared" si="13"/>
        <v>0</v>
      </c>
      <c r="F151" s="84"/>
      <c r="G151" s="84"/>
      <c r="H151" s="84"/>
      <c r="J151" s="34"/>
      <c r="K151" s="34"/>
      <c r="L151" s="34"/>
      <c r="M151" s="34"/>
    </row>
    <row r="152" spans="2:13" ht="14">
      <c r="B152" s="83" t="s">
        <v>158</v>
      </c>
      <c r="C152" s="84"/>
      <c r="D152" s="129">
        <v>0</v>
      </c>
      <c r="E152" s="130">
        <f t="shared" si="13"/>
        <v>0</v>
      </c>
      <c r="F152" s="84"/>
      <c r="G152" s="84"/>
      <c r="H152" s="84"/>
      <c r="J152" s="34"/>
      <c r="K152" s="34"/>
      <c r="L152" s="34"/>
      <c r="M152" s="34"/>
    </row>
    <row r="153" spans="2:13" ht="14">
      <c r="B153" s="83" t="s">
        <v>159</v>
      </c>
      <c r="C153" s="84"/>
      <c r="D153" s="129">
        <v>0</v>
      </c>
      <c r="E153" s="130">
        <f t="shared" si="13"/>
        <v>0</v>
      </c>
      <c r="F153" s="84"/>
      <c r="G153" s="84"/>
      <c r="H153" s="84"/>
      <c r="J153" s="34"/>
      <c r="K153" s="34"/>
      <c r="L153" s="34"/>
      <c r="M153" s="34"/>
    </row>
    <row r="154" spans="2:13" ht="14">
      <c r="B154" s="83" t="s">
        <v>117</v>
      </c>
      <c r="C154" s="99"/>
      <c r="D154" s="129">
        <v>5000</v>
      </c>
      <c r="E154" s="130">
        <f t="shared" si="13"/>
        <v>36.764705882352942</v>
      </c>
      <c r="F154" s="84"/>
      <c r="G154" s="84"/>
      <c r="H154" s="84"/>
      <c r="J154" s="34"/>
      <c r="K154" s="34"/>
      <c r="L154" s="34"/>
      <c r="M154" s="34"/>
    </row>
    <row r="155" spans="2:13" ht="14">
      <c r="B155" s="90" t="s">
        <v>45</v>
      </c>
      <c r="C155" s="91"/>
      <c r="D155" s="92">
        <f>SUM(D147:D154)</f>
        <v>130000</v>
      </c>
      <c r="E155" s="93">
        <f t="shared" si="13"/>
        <v>955.88235294117646</v>
      </c>
      <c r="F155" s="84"/>
      <c r="G155" s="84"/>
      <c r="H155" s="84"/>
      <c r="J155" s="34"/>
      <c r="K155" s="34"/>
      <c r="L155" s="34"/>
      <c r="M155" s="34"/>
    </row>
    <row r="156" spans="2:13" ht="14">
      <c r="B156" s="83"/>
      <c r="C156" s="84"/>
      <c r="D156" s="129"/>
      <c r="E156" s="130"/>
      <c r="F156" s="84"/>
      <c r="G156" s="84"/>
      <c r="H156" s="84"/>
      <c r="J156" s="34"/>
      <c r="K156" s="34"/>
      <c r="L156" s="34"/>
      <c r="M156" s="34"/>
    </row>
    <row r="157" spans="2:13" ht="14">
      <c r="B157" s="98" t="s">
        <v>160</v>
      </c>
      <c r="C157" s="84"/>
      <c r="D157" s="129"/>
      <c r="E157" s="130"/>
      <c r="F157" s="84"/>
      <c r="G157" s="84"/>
      <c r="H157" s="84"/>
      <c r="J157" s="34"/>
      <c r="K157" s="34"/>
      <c r="L157" s="34"/>
      <c r="M157" s="34"/>
    </row>
    <row r="158" spans="2:13" ht="14">
      <c r="B158" s="83" t="s">
        <v>161</v>
      </c>
      <c r="C158" s="84"/>
      <c r="D158" s="129">
        <v>0</v>
      </c>
      <c r="E158" s="130">
        <f t="shared" ref="E158:E176" si="14">D158/$H$7</f>
        <v>0</v>
      </c>
      <c r="F158" s="84"/>
      <c r="G158" s="84"/>
      <c r="H158" s="84"/>
      <c r="J158" s="34"/>
      <c r="K158" s="34"/>
      <c r="L158" s="34"/>
      <c r="M158" s="34"/>
    </row>
    <row r="159" spans="2:13" ht="14">
      <c r="B159" s="83" t="s">
        <v>162</v>
      </c>
      <c r="C159" s="84"/>
      <c r="D159" s="129">
        <v>2720000</v>
      </c>
      <c r="E159" s="130">
        <f t="shared" si="14"/>
        <v>20000</v>
      </c>
      <c r="F159" s="84"/>
      <c r="G159" s="84"/>
      <c r="H159" s="84"/>
      <c r="J159" s="34"/>
      <c r="K159" s="34"/>
      <c r="L159" s="34"/>
      <c r="M159" s="34"/>
    </row>
    <row r="160" spans="2:13" ht="14">
      <c r="B160" s="83" t="s">
        <v>163</v>
      </c>
      <c r="C160" s="84"/>
      <c r="D160" s="129">
        <v>0</v>
      </c>
      <c r="E160" s="130">
        <f t="shared" si="14"/>
        <v>0</v>
      </c>
      <c r="F160" s="84"/>
      <c r="G160" s="84"/>
      <c r="H160" s="84"/>
      <c r="J160" s="34"/>
      <c r="K160" s="34"/>
      <c r="L160" s="34"/>
      <c r="M160" s="34"/>
    </row>
    <row r="161" spans="2:13" ht="14">
      <c r="B161" s="83" t="s">
        <v>164</v>
      </c>
      <c r="C161" s="84"/>
      <c r="D161" s="129">
        <v>100000</v>
      </c>
      <c r="E161" s="130">
        <f t="shared" si="14"/>
        <v>735.29411764705878</v>
      </c>
      <c r="F161" s="84"/>
      <c r="G161" s="84"/>
      <c r="H161" s="84"/>
      <c r="J161" s="34"/>
      <c r="K161" s="34"/>
      <c r="L161" s="34"/>
      <c r="M161" s="34"/>
    </row>
    <row r="162" spans="2:13" ht="14">
      <c r="B162" s="83" t="s">
        <v>165</v>
      </c>
      <c r="C162" s="84"/>
      <c r="D162" s="129">
        <v>250000</v>
      </c>
      <c r="E162" s="130">
        <f t="shared" si="14"/>
        <v>1838.2352941176471</v>
      </c>
      <c r="F162" s="84"/>
      <c r="G162" s="84"/>
      <c r="H162" s="84"/>
      <c r="J162" s="34"/>
      <c r="K162" s="34"/>
      <c r="L162" s="34"/>
      <c r="M162" s="34"/>
    </row>
    <row r="163" spans="2:13" ht="14">
      <c r="B163" s="83" t="s">
        <v>166</v>
      </c>
      <c r="C163" s="84"/>
      <c r="D163" s="129">
        <v>0</v>
      </c>
      <c r="E163" s="130">
        <f t="shared" si="14"/>
        <v>0</v>
      </c>
      <c r="F163" s="84"/>
      <c r="G163" s="84"/>
      <c r="H163" s="84"/>
      <c r="J163" s="34"/>
      <c r="K163" s="34"/>
      <c r="L163" s="34"/>
      <c r="M163" s="34"/>
    </row>
    <row r="164" spans="2:13" ht="14">
      <c r="B164" s="83" t="s">
        <v>167</v>
      </c>
      <c r="C164" s="84"/>
      <c r="D164" s="129">
        <v>150000</v>
      </c>
      <c r="E164" s="130">
        <f t="shared" si="14"/>
        <v>1102.9411764705883</v>
      </c>
      <c r="F164" s="84"/>
      <c r="G164" s="84"/>
      <c r="H164" s="84"/>
      <c r="J164" s="34"/>
      <c r="K164" s="34"/>
      <c r="L164" s="34"/>
      <c r="M164" s="34"/>
    </row>
    <row r="165" spans="2:13" ht="14">
      <c r="B165" s="83" t="s">
        <v>168</v>
      </c>
      <c r="C165" s="84"/>
      <c r="D165" s="129">
        <v>150000</v>
      </c>
      <c r="E165" s="130">
        <f t="shared" si="14"/>
        <v>1102.9411764705883</v>
      </c>
      <c r="F165" s="84"/>
      <c r="G165" s="84"/>
      <c r="H165" s="84"/>
      <c r="J165" s="34"/>
      <c r="K165" s="34"/>
      <c r="L165" s="34"/>
      <c r="M165" s="34"/>
    </row>
    <row r="166" spans="2:13" ht="14">
      <c r="B166" s="83" t="s">
        <v>169</v>
      </c>
      <c r="C166" s="84"/>
      <c r="D166" s="129">
        <v>0</v>
      </c>
      <c r="E166" s="130">
        <f t="shared" si="14"/>
        <v>0</v>
      </c>
      <c r="F166" s="84"/>
      <c r="G166" s="84"/>
      <c r="H166" s="84"/>
      <c r="J166" s="34"/>
      <c r="K166" s="34"/>
      <c r="L166" s="34"/>
      <c r="M166" s="34"/>
    </row>
    <row r="167" spans="2:13" ht="14">
      <c r="B167" s="83" t="s">
        <v>170</v>
      </c>
      <c r="C167" s="84"/>
      <c r="D167" s="129">
        <v>0</v>
      </c>
      <c r="E167" s="130">
        <f t="shared" si="14"/>
        <v>0</v>
      </c>
      <c r="F167" s="84"/>
      <c r="G167" s="84"/>
      <c r="H167" s="84"/>
      <c r="J167" s="34"/>
      <c r="K167" s="34"/>
      <c r="L167" s="34"/>
      <c r="M167" s="34"/>
    </row>
    <row r="168" spans="2:13" ht="14">
      <c r="B168" s="83" t="s">
        <v>171</v>
      </c>
      <c r="C168" s="84"/>
      <c r="D168" s="129">
        <v>0</v>
      </c>
      <c r="E168" s="130">
        <f t="shared" si="14"/>
        <v>0</v>
      </c>
      <c r="F168" s="84"/>
      <c r="G168" s="84"/>
      <c r="H168" s="84"/>
      <c r="J168" s="34"/>
      <c r="K168" s="34"/>
      <c r="L168" s="34"/>
      <c r="M168" s="34"/>
    </row>
    <row r="169" spans="2:13" ht="14">
      <c r="B169" s="83" t="s">
        <v>172</v>
      </c>
      <c r="C169" s="84"/>
      <c r="D169" s="129">
        <v>0</v>
      </c>
      <c r="E169" s="130">
        <f t="shared" si="14"/>
        <v>0</v>
      </c>
      <c r="F169" s="84"/>
      <c r="G169" s="84"/>
      <c r="H169" s="84"/>
      <c r="J169" s="34"/>
      <c r="K169" s="34"/>
      <c r="L169" s="34"/>
      <c r="M169" s="34"/>
    </row>
    <row r="170" spans="2:13" ht="14">
      <c r="B170" s="83" t="s">
        <v>116</v>
      </c>
      <c r="C170" s="84"/>
      <c r="D170" s="129">
        <v>0</v>
      </c>
      <c r="E170" s="130">
        <f t="shared" si="14"/>
        <v>0</v>
      </c>
      <c r="F170" s="84"/>
      <c r="G170" s="84"/>
      <c r="H170" s="84"/>
      <c r="J170" s="34"/>
      <c r="K170" s="34"/>
      <c r="L170" s="34"/>
      <c r="M170" s="34"/>
    </row>
    <row r="171" spans="2:13" ht="14">
      <c r="B171" s="83" t="s">
        <v>173</v>
      </c>
      <c r="C171" s="84"/>
      <c r="D171" s="129">
        <v>0</v>
      </c>
      <c r="E171" s="130">
        <f t="shared" si="14"/>
        <v>0</v>
      </c>
      <c r="F171" s="84"/>
      <c r="G171" s="84"/>
      <c r="H171" s="84"/>
      <c r="J171" s="34"/>
      <c r="K171" s="34"/>
      <c r="L171" s="34"/>
      <c r="M171" s="34"/>
    </row>
    <row r="172" spans="2:13" ht="14">
      <c r="B172" s="83" t="s">
        <v>174</v>
      </c>
      <c r="C172" s="84"/>
      <c r="D172" s="129">
        <v>0</v>
      </c>
      <c r="E172" s="130">
        <f t="shared" si="14"/>
        <v>0</v>
      </c>
      <c r="F172" s="84"/>
      <c r="G172" s="84"/>
      <c r="H172" s="84"/>
      <c r="J172" s="34"/>
      <c r="K172" s="34"/>
      <c r="L172" s="34"/>
      <c r="M172" s="34"/>
    </row>
    <row r="173" spans="2:13" ht="14">
      <c r="B173" s="83" t="s">
        <v>175</v>
      </c>
      <c r="C173" s="84"/>
      <c r="D173" s="129">
        <v>0</v>
      </c>
      <c r="E173" s="130">
        <f t="shared" si="14"/>
        <v>0</v>
      </c>
      <c r="F173" s="84"/>
      <c r="G173" s="84"/>
      <c r="H173" s="84"/>
      <c r="J173" s="34"/>
      <c r="K173" s="34"/>
      <c r="L173" s="34"/>
      <c r="M173" s="34"/>
    </row>
    <row r="174" spans="2:13" ht="14">
      <c r="B174" s="83" t="s">
        <v>176</v>
      </c>
      <c r="C174" s="84"/>
      <c r="D174" s="129">
        <v>0</v>
      </c>
      <c r="E174" s="130">
        <f t="shared" si="14"/>
        <v>0</v>
      </c>
      <c r="F174" s="84"/>
      <c r="G174" s="84"/>
      <c r="H174" s="84"/>
      <c r="J174" s="34"/>
      <c r="K174" s="34"/>
      <c r="L174" s="34"/>
      <c r="M174" s="34"/>
    </row>
    <row r="175" spans="2:13" ht="14">
      <c r="B175" s="83" t="s">
        <v>117</v>
      </c>
      <c r="C175" s="99"/>
      <c r="D175" s="129">
        <v>175000</v>
      </c>
      <c r="E175" s="130">
        <f t="shared" si="14"/>
        <v>1286.7647058823529</v>
      </c>
      <c r="F175" s="84"/>
      <c r="G175" s="84"/>
      <c r="H175" s="84"/>
      <c r="J175" s="34"/>
      <c r="K175" s="34"/>
      <c r="L175" s="34"/>
      <c r="M175" s="34"/>
    </row>
    <row r="176" spans="2:13" ht="14">
      <c r="B176" s="90" t="s">
        <v>45</v>
      </c>
      <c r="C176" s="91"/>
      <c r="D176" s="92">
        <f>SUM(D158:D175)</f>
        <v>3545000</v>
      </c>
      <c r="E176" s="93">
        <f t="shared" si="14"/>
        <v>26066.176470588234</v>
      </c>
      <c r="F176" s="84"/>
      <c r="G176" s="84"/>
      <c r="H176" s="84"/>
      <c r="J176" s="34"/>
      <c r="K176" s="34"/>
      <c r="L176" s="34"/>
      <c r="M176" s="34"/>
    </row>
    <row r="177" spans="2:13" ht="14">
      <c r="B177" s="83"/>
      <c r="C177" s="84"/>
      <c r="D177" s="129"/>
      <c r="E177" s="130"/>
      <c r="F177" s="84"/>
      <c r="G177" s="84"/>
      <c r="H177" s="84"/>
      <c r="J177" s="34"/>
      <c r="K177" s="34"/>
      <c r="L177" s="34"/>
      <c r="M177" s="34"/>
    </row>
    <row r="178" spans="2:13" ht="14">
      <c r="B178" s="98" t="s">
        <v>177</v>
      </c>
      <c r="C178" s="84"/>
      <c r="D178" s="129"/>
      <c r="E178" s="130"/>
      <c r="F178" s="84"/>
      <c r="G178" s="84"/>
      <c r="H178" s="84"/>
      <c r="J178" s="34"/>
      <c r="K178" s="34"/>
      <c r="L178" s="34"/>
      <c r="M178" s="34"/>
    </row>
    <row r="179" spans="2:13" ht="14">
      <c r="B179" s="83" t="s">
        <v>178</v>
      </c>
      <c r="C179" s="84"/>
      <c r="D179" s="129">
        <v>500000</v>
      </c>
      <c r="E179" s="130">
        <f t="shared" ref="E179:E206" si="15">D179/$H$7</f>
        <v>3676.4705882352941</v>
      </c>
      <c r="F179" s="84"/>
      <c r="G179" s="84"/>
      <c r="H179" s="84"/>
      <c r="J179" s="34"/>
      <c r="K179" s="34"/>
      <c r="L179" s="34"/>
      <c r="M179" s="34"/>
    </row>
    <row r="180" spans="2:13" ht="14">
      <c r="B180" s="83" t="s">
        <v>179</v>
      </c>
      <c r="C180" s="84"/>
      <c r="D180" s="129">
        <v>0</v>
      </c>
      <c r="E180" s="130">
        <f t="shared" si="15"/>
        <v>0</v>
      </c>
      <c r="F180" s="84"/>
      <c r="G180" s="84"/>
      <c r="H180" s="84"/>
      <c r="J180" s="34"/>
      <c r="K180" s="34"/>
      <c r="L180" s="34"/>
      <c r="M180" s="34"/>
    </row>
    <row r="181" spans="2:13" ht="14">
      <c r="B181" s="83" t="s">
        <v>180</v>
      </c>
      <c r="C181" s="84"/>
      <c r="D181" s="129">
        <v>0</v>
      </c>
      <c r="E181" s="130">
        <f t="shared" si="15"/>
        <v>0</v>
      </c>
      <c r="F181" s="84"/>
      <c r="G181" s="84"/>
      <c r="H181" s="84"/>
      <c r="J181" s="34"/>
      <c r="K181" s="34"/>
      <c r="L181" s="34"/>
      <c r="M181" s="34"/>
    </row>
    <row r="182" spans="2:13" ht="14">
      <c r="B182" s="83" t="s">
        <v>181</v>
      </c>
      <c r="C182" s="84"/>
      <c r="D182" s="129">
        <v>0</v>
      </c>
      <c r="E182" s="130">
        <f t="shared" si="15"/>
        <v>0</v>
      </c>
      <c r="F182" s="84"/>
      <c r="G182" s="84"/>
      <c r="H182" s="84"/>
      <c r="J182" s="34"/>
      <c r="K182" s="34"/>
      <c r="L182" s="34"/>
      <c r="M182" s="34"/>
    </row>
    <row r="183" spans="2:13" ht="14">
      <c r="B183" s="83" t="s">
        <v>182</v>
      </c>
      <c r="C183" s="84"/>
      <c r="D183" s="129">
        <v>0</v>
      </c>
      <c r="E183" s="130">
        <f t="shared" si="15"/>
        <v>0</v>
      </c>
      <c r="F183" s="84"/>
      <c r="G183" s="84"/>
      <c r="H183" s="84"/>
      <c r="J183" s="34"/>
      <c r="K183" s="34"/>
      <c r="L183" s="34"/>
      <c r="M183" s="34"/>
    </row>
    <row r="184" spans="2:13" ht="14">
      <c r="B184" s="83" t="s">
        <v>183</v>
      </c>
      <c r="C184" s="84"/>
      <c r="D184" s="129">
        <v>0</v>
      </c>
      <c r="E184" s="130">
        <f t="shared" si="15"/>
        <v>0</v>
      </c>
      <c r="F184" s="84"/>
      <c r="G184" s="84"/>
      <c r="H184" s="84"/>
      <c r="J184" s="34"/>
      <c r="K184" s="34"/>
      <c r="L184" s="34"/>
      <c r="M184" s="34"/>
    </row>
    <row r="185" spans="2:13" ht="14">
      <c r="B185" s="83" t="s">
        <v>184</v>
      </c>
      <c r="C185" s="84"/>
      <c r="D185" s="129">
        <v>0</v>
      </c>
      <c r="E185" s="130">
        <f t="shared" si="15"/>
        <v>0</v>
      </c>
      <c r="F185" s="84"/>
      <c r="G185" s="84"/>
      <c r="H185" s="84"/>
      <c r="J185" s="34"/>
      <c r="K185" s="34"/>
      <c r="L185" s="34"/>
      <c r="M185" s="34"/>
    </row>
    <row r="186" spans="2:13" ht="14">
      <c r="B186" s="83" t="s">
        <v>185</v>
      </c>
      <c r="C186" s="84"/>
      <c r="D186" s="129">
        <v>0</v>
      </c>
      <c r="E186" s="130">
        <f t="shared" si="15"/>
        <v>0</v>
      </c>
      <c r="F186" s="84"/>
      <c r="G186" s="84"/>
      <c r="H186" s="84"/>
      <c r="J186" s="34"/>
      <c r="K186" s="34"/>
      <c r="L186" s="34"/>
      <c r="M186" s="34"/>
    </row>
    <row r="187" spans="2:13" ht="14">
      <c r="B187" s="83" t="s">
        <v>186</v>
      </c>
      <c r="C187" s="84"/>
      <c r="D187" s="129">
        <v>0</v>
      </c>
      <c r="E187" s="130">
        <f t="shared" si="15"/>
        <v>0</v>
      </c>
      <c r="F187" s="84"/>
      <c r="G187" s="84"/>
      <c r="H187" s="84"/>
      <c r="J187" s="34"/>
      <c r="K187" s="34"/>
      <c r="L187" s="34"/>
      <c r="M187" s="34"/>
    </row>
    <row r="188" spans="2:13" ht="14">
      <c r="B188" s="83" t="s">
        <v>187</v>
      </c>
      <c r="C188" s="84"/>
      <c r="D188" s="129">
        <v>0</v>
      </c>
      <c r="E188" s="130">
        <f t="shared" si="15"/>
        <v>0</v>
      </c>
      <c r="F188" s="84"/>
      <c r="G188" s="84"/>
      <c r="H188" s="84"/>
      <c r="J188" s="34"/>
      <c r="K188" s="34"/>
      <c r="L188" s="34"/>
      <c r="M188" s="34"/>
    </row>
    <row r="189" spans="2:13" ht="14">
      <c r="B189" s="83" t="s">
        <v>188</v>
      </c>
      <c r="C189" s="84"/>
      <c r="D189" s="129">
        <v>0</v>
      </c>
      <c r="E189" s="130">
        <f t="shared" si="15"/>
        <v>0</v>
      </c>
      <c r="F189" s="84"/>
      <c r="G189" s="84"/>
      <c r="H189" s="84"/>
      <c r="J189" s="34"/>
      <c r="K189" s="34"/>
      <c r="L189" s="34"/>
      <c r="M189" s="34"/>
    </row>
    <row r="190" spans="2:13" ht="14">
      <c r="B190" s="83" t="s">
        <v>189</v>
      </c>
      <c r="C190" s="84"/>
      <c r="D190" s="129">
        <v>0</v>
      </c>
      <c r="E190" s="130">
        <f t="shared" si="15"/>
        <v>0</v>
      </c>
      <c r="F190" s="84"/>
      <c r="G190" s="84"/>
      <c r="H190" s="84"/>
      <c r="J190" s="34"/>
      <c r="K190" s="34"/>
      <c r="L190" s="34"/>
      <c r="M190" s="34"/>
    </row>
    <row r="191" spans="2:13" ht="14">
      <c r="B191" s="83" t="s">
        <v>190</v>
      </c>
      <c r="C191" s="84"/>
      <c r="D191" s="129">
        <v>0</v>
      </c>
      <c r="E191" s="130">
        <f t="shared" si="15"/>
        <v>0</v>
      </c>
      <c r="F191" s="84"/>
      <c r="G191" s="84"/>
      <c r="H191" s="84"/>
      <c r="J191" s="34"/>
      <c r="K191" s="34"/>
      <c r="L191" s="34"/>
      <c r="M191" s="34"/>
    </row>
    <row r="192" spans="2:13" ht="14">
      <c r="B192" s="83" t="s">
        <v>191</v>
      </c>
      <c r="C192" s="84"/>
      <c r="D192" s="129">
        <v>0</v>
      </c>
      <c r="E192" s="130">
        <f t="shared" si="15"/>
        <v>0</v>
      </c>
      <c r="F192" s="84"/>
      <c r="G192" s="84"/>
      <c r="H192" s="84"/>
      <c r="J192" s="34"/>
      <c r="K192" s="34"/>
      <c r="L192" s="34"/>
      <c r="M192" s="34"/>
    </row>
    <row r="193" spans="2:13" ht="14">
      <c r="B193" s="83" t="s">
        <v>192</v>
      </c>
      <c r="C193" s="84"/>
      <c r="D193" s="129">
        <v>0</v>
      </c>
      <c r="E193" s="130">
        <f t="shared" si="15"/>
        <v>0</v>
      </c>
      <c r="F193" s="84"/>
      <c r="G193" s="84"/>
      <c r="H193" s="84"/>
      <c r="J193" s="34"/>
      <c r="K193" s="34"/>
      <c r="L193" s="34"/>
      <c r="M193" s="34"/>
    </row>
    <row r="194" spans="2:13" ht="14">
      <c r="B194" s="83" t="s">
        <v>193</v>
      </c>
      <c r="C194" s="84"/>
      <c r="D194" s="129">
        <v>0</v>
      </c>
      <c r="E194" s="130">
        <f t="shared" si="15"/>
        <v>0</v>
      </c>
      <c r="F194" s="84"/>
      <c r="G194" s="84"/>
      <c r="H194" s="84"/>
      <c r="J194" s="34"/>
      <c r="K194" s="34"/>
      <c r="L194" s="34"/>
      <c r="M194" s="34"/>
    </row>
    <row r="195" spans="2:13" ht="14">
      <c r="B195" s="83" t="s">
        <v>194</v>
      </c>
      <c r="C195" s="84"/>
      <c r="D195" s="129">
        <v>0</v>
      </c>
      <c r="E195" s="130">
        <f t="shared" si="15"/>
        <v>0</v>
      </c>
      <c r="F195" s="84"/>
      <c r="G195" s="84"/>
      <c r="H195" s="84"/>
      <c r="J195" s="34"/>
      <c r="K195" s="34"/>
      <c r="L195" s="34"/>
      <c r="M195" s="34"/>
    </row>
    <row r="196" spans="2:13" ht="14">
      <c r="B196" s="83" t="s">
        <v>195</v>
      </c>
      <c r="C196" s="84"/>
      <c r="D196" s="129">
        <v>0</v>
      </c>
      <c r="E196" s="130">
        <f t="shared" si="15"/>
        <v>0</v>
      </c>
      <c r="F196" s="84"/>
      <c r="G196" s="84"/>
      <c r="H196" s="84"/>
      <c r="J196" s="34"/>
      <c r="K196" s="34"/>
      <c r="L196" s="34"/>
      <c r="M196" s="34"/>
    </row>
    <row r="197" spans="2:13" ht="14">
      <c r="B197" s="83" t="s">
        <v>196</v>
      </c>
      <c r="C197" s="84"/>
      <c r="D197" s="129">
        <v>0</v>
      </c>
      <c r="E197" s="130">
        <f t="shared" si="15"/>
        <v>0</v>
      </c>
      <c r="F197" s="84"/>
      <c r="G197" s="84"/>
      <c r="H197" s="84"/>
      <c r="J197" s="34"/>
      <c r="K197" s="34"/>
      <c r="L197" s="34"/>
      <c r="M197" s="34"/>
    </row>
    <row r="198" spans="2:13" ht="14">
      <c r="B198" s="83" t="s">
        <v>197</v>
      </c>
      <c r="C198" s="84"/>
      <c r="D198" s="129">
        <v>0</v>
      </c>
      <c r="E198" s="130">
        <f t="shared" si="15"/>
        <v>0</v>
      </c>
      <c r="F198" s="84"/>
      <c r="G198" s="84"/>
      <c r="H198" s="84"/>
      <c r="J198" s="34"/>
      <c r="K198" s="34"/>
      <c r="L198" s="34"/>
      <c r="M198" s="34"/>
    </row>
    <row r="199" spans="2:13" ht="14">
      <c r="B199" s="83" t="s">
        <v>198</v>
      </c>
      <c r="C199" s="84"/>
      <c r="D199" s="129">
        <v>0</v>
      </c>
      <c r="E199" s="130">
        <f t="shared" si="15"/>
        <v>0</v>
      </c>
      <c r="F199" s="84"/>
      <c r="G199" s="84"/>
      <c r="H199" s="84"/>
      <c r="J199" s="34"/>
      <c r="K199" s="34"/>
      <c r="L199" s="34"/>
      <c r="M199" s="34"/>
    </row>
    <row r="200" spans="2:13" ht="14">
      <c r="B200" s="83" t="s">
        <v>199</v>
      </c>
      <c r="C200" s="84"/>
      <c r="D200" s="129">
        <v>0</v>
      </c>
      <c r="E200" s="130">
        <f t="shared" si="15"/>
        <v>0</v>
      </c>
      <c r="F200" s="84"/>
      <c r="G200" s="84"/>
      <c r="H200" s="84"/>
      <c r="J200" s="34"/>
      <c r="K200" s="34"/>
      <c r="L200" s="34"/>
      <c r="M200" s="34"/>
    </row>
    <row r="201" spans="2:13" ht="14">
      <c r="B201" s="83" t="s">
        <v>200</v>
      </c>
      <c r="C201" s="84"/>
      <c r="D201" s="129">
        <v>0</v>
      </c>
      <c r="E201" s="130">
        <f t="shared" si="15"/>
        <v>0</v>
      </c>
      <c r="F201" s="84"/>
      <c r="G201" s="84"/>
      <c r="H201" s="84"/>
      <c r="J201" s="34"/>
      <c r="K201" s="34"/>
      <c r="L201" s="34"/>
      <c r="M201" s="34"/>
    </row>
    <row r="202" spans="2:13" ht="14">
      <c r="B202" s="83" t="s">
        <v>201</v>
      </c>
      <c r="C202" s="84"/>
      <c r="D202" s="129">
        <v>0</v>
      </c>
      <c r="E202" s="130">
        <f t="shared" si="15"/>
        <v>0</v>
      </c>
      <c r="F202" s="84"/>
      <c r="G202" s="84"/>
      <c r="H202" s="84"/>
      <c r="J202" s="34"/>
      <c r="K202" s="34"/>
      <c r="L202" s="34"/>
      <c r="M202" s="34"/>
    </row>
    <row r="203" spans="2:13" ht="14">
      <c r="B203" s="83" t="s">
        <v>202</v>
      </c>
      <c r="C203" s="84"/>
      <c r="D203" s="129">
        <v>0</v>
      </c>
      <c r="E203" s="130">
        <f t="shared" si="15"/>
        <v>0</v>
      </c>
      <c r="F203" s="84"/>
      <c r="G203" s="84"/>
      <c r="H203" s="84"/>
      <c r="J203" s="34"/>
      <c r="K203" s="34"/>
      <c r="L203" s="34"/>
      <c r="M203" s="34"/>
    </row>
    <row r="204" spans="2:13" ht="14">
      <c r="B204" s="83" t="s">
        <v>203</v>
      </c>
      <c r="C204" s="84"/>
      <c r="D204" s="129">
        <v>0</v>
      </c>
      <c r="E204" s="130">
        <f t="shared" si="15"/>
        <v>0</v>
      </c>
      <c r="F204" s="84"/>
      <c r="G204" s="84"/>
      <c r="H204" s="84"/>
      <c r="J204" s="34"/>
      <c r="K204" s="34"/>
      <c r="L204" s="34"/>
      <c r="M204" s="34"/>
    </row>
    <row r="205" spans="2:13" ht="14">
      <c r="B205" s="83" t="s">
        <v>117</v>
      </c>
      <c r="C205" s="99"/>
      <c r="D205" s="129">
        <v>0</v>
      </c>
      <c r="E205" s="130">
        <f t="shared" si="15"/>
        <v>0</v>
      </c>
      <c r="F205" s="84"/>
      <c r="G205" s="84"/>
      <c r="H205" s="84"/>
      <c r="J205" s="34"/>
      <c r="K205" s="34"/>
      <c r="L205" s="34"/>
      <c r="M205" s="34"/>
    </row>
    <row r="206" spans="2:13" ht="14">
      <c r="B206" s="90" t="s">
        <v>45</v>
      </c>
      <c r="C206" s="91"/>
      <c r="D206" s="92">
        <f>SUM(D179:D205)</f>
        <v>500000</v>
      </c>
      <c r="E206" s="93">
        <f t="shared" si="15"/>
        <v>3676.4705882352941</v>
      </c>
      <c r="F206" s="84"/>
      <c r="G206" s="84"/>
      <c r="H206" s="84"/>
      <c r="J206" s="34"/>
      <c r="K206" s="34"/>
      <c r="L206" s="34"/>
      <c r="M206" s="34"/>
    </row>
    <row r="207" spans="2:13" ht="14">
      <c r="B207" s="83"/>
      <c r="C207" s="121"/>
      <c r="D207" s="129"/>
      <c r="E207" s="130"/>
      <c r="F207" s="84"/>
      <c r="G207" s="84"/>
      <c r="H207" s="84"/>
      <c r="J207" s="34"/>
      <c r="K207" s="34"/>
      <c r="L207" s="34"/>
      <c r="M207" s="34"/>
    </row>
    <row r="208" spans="2:13" ht="14">
      <c r="B208" s="98" t="s">
        <v>204</v>
      </c>
      <c r="C208" s="84"/>
      <c r="D208" s="129"/>
      <c r="E208" s="130"/>
      <c r="F208" s="84"/>
      <c r="G208" s="84"/>
      <c r="H208" s="84"/>
      <c r="J208" s="34"/>
      <c r="K208" s="34"/>
      <c r="L208" s="34"/>
      <c r="M208" s="34"/>
    </row>
    <row r="209" spans="2:13" ht="14">
      <c r="B209" s="83" t="s">
        <v>109</v>
      </c>
      <c r="C209" s="84"/>
      <c r="D209" s="129">
        <v>0</v>
      </c>
      <c r="E209" s="130">
        <f t="shared" ref="E209:E214" si="16">D209/$H$7</f>
        <v>0</v>
      </c>
      <c r="F209" s="84"/>
      <c r="G209" s="84"/>
      <c r="H209" s="84"/>
      <c r="J209" s="34"/>
      <c r="K209" s="34"/>
      <c r="L209" s="34"/>
      <c r="M209" s="34"/>
    </row>
    <row r="210" spans="2:13" ht="14">
      <c r="B210" s="83" t="s">
        <v>205</v>
      </c>
      <c r="C210" s="84"/>
      <c r="D210" s="129">
        <v>0</v>
      </c>
      <c r="E210" s="130">
        <f t="shared" si="16"/>
        <v>0</v>
      </c>
      <c r="F210" s="84"/>
      <c r="G210" s="84"/>
      <c r="H210" s="84"/>
      <c r="J210" s="34"/>
      <c r="K210" s="34"/>
      <c r="L210" s="34"/>
      <c r="M210" s="34"/>
    </row>
    <row r="211" spans="2:13" ht="14">
      <c r="B211" s="83" t="s">
        <v>206</v>
      </c>
      <c r="C211" s="84"/>
      <c r="D211" s="129">
        <v>75000</v>
      </c>
      <c r="E211" s="130">
        <f t="shared" si="16"/>
        <v>551.47058823529414</v>
      </c>
      <c r="F211" s="84"/>
      <c r="G211" s="84"/>
      <c r="H211" s="84"/>
      <c r="J211" s="34"/>
      <c r="K211" s="34"/>
      <c r="L211" s="34"/>
      <c r="M211" s="34"/>
    </row>
    <row r="212" spans="2:13" ht="14">
      <c r="B212" s="83" t="s">
        <v>207</v>
      </c>
      <c r="C212" s="84"/>
      <c r="D212" s="129">
        <v>25000</v>
      </c>
      <c r="E212" s="130">
        <f t="shared" si="16"/>
        <v>183.8235294117647</v>
      </c>
      <c r="F212" s="84"/>
      <c r="G212" s="84"/>
      <c r="H212" s="84"/>
      <c r="J212" s="34"/>
      <c r="K212" s="34"/>
      <c r="L212" s="34"/>
      <c r="M212" s="34"/>
    </row>
    <row r="213" spans="2:13" ht="14">
      <c r="B213" s="83" t="s">
        <v>208</v>
      </c>
      <c r="C213" s="99"/>
      <c r="D213" s="129">
        <v>0</v>
      </c>
      <c r="E213" s="130">
        <f t="shared" si="16"/>
        <v>0</v>
      </c>
      <c r="F213" s="84"/>
      <c r="G213" s="84"/>
      <c r="H213" s="84"/>
      <c r="J213" s="34"/>
      <c r="K213" s="34"/>
      <c r="L213" s="34"/>
      <c r="M213" s="34"/>
    </row>
    <row r="214" spans="2:13" ht="14">
      <c r="B214" s="90" t="s">
        <v>45</v>
      </c>
      <c r="C214" s="91"/>
      <c r="D214" s="92">
        <f>SUM(D209:D213)</f>
        <v>100000</v>
      </c>
      <c r="E214" s="93">
        <f t="shared" si="16"/>
        <v>735.29411764705878</v>
      </c>
      <c r="F214" s="84"/>
      <c r="G214" s="84"/>
      <c r="H214" s="84"/>
      <c r="J214" s="34"/>
      <c r="K214" s="34"/>
      <c r="L214" s="34"/>
      <c r="M214" s="34"/>
    </row>
    <row r="215" spans="2:13" ht="14">
      <c r="B215" s="83"/>
      <c r="C215" s="84"/>
      <c r="D215" s="129"/>
      <c r="E215" s="130"/>
      <c r="F215" s="84"/>
      <c r="G215" s="84"/>
      <c r="H215" s="84"/>
      <c r="J215" s="34"/>
      <c r="K215" s="34"/>
      <c r="L215" s="34"/>
      <c r="M215" s="34"/>
    </row>
    <row r="216" spans="2:13" ht="14">
      <c r="B216" s="98" t="s">
        <v>209</v>
      </c>
      <c r="C216" s="84"/>
      <c r="D216" s="129"/>
      <c r="E216" s="130"/>
      <c r="F216" s="84"/>
      <c r="G216" s="84"/>
      <c r="H216" s="84"/>
      <c r="J216" s="34"/>
      <c r="K216" s="34"/>
      <c r="L216" s="34"/>
      <c r="M216" s="34"/>
    </row>
    <row r="217" spans="2:13" ht="14">
      <c r="B217" s="83" t="s">
        <v>210</v>
      </c>
      <c r="C217" s="84"/>
      <c r="D217" s="129">
        <v>0</v>
      </c>
      <c r="E217" s="130">
        <f t="shared" ref="E217:E223" si="17">D217/$H$7</f>
        <v>0</v>
      </c>
      <c r="F217" s="84"/>
      <c r="G217" s="84"/>
      <c r="H217" s="84"/>
      <c r="J217" s="34"/>
      <c r="K217" s="34"/>
      <c r="L217" s="34"/>
      <c r="M217" s="34"/>
    </row>
    <row r="218" spans="2:13" ht="14">
      <c r="B218" s="83" t="s">
        <v>211</v>
      </c>
      <c r="C218" s="84"/>
      <c r="D218" s="129">
        <v>0</v>
      </c>
      <c r="E218" s="130">
        <f t="shared" si="17"/>
        <v>0</v>
      </c>
      <c r="F218" s="84"/>
      <c r="G218" s="84"/>
      <c r="H218" s="84"/>
      <c r="J218" s="34"/>
      <c r="K218" s="34"/>
      <c r="L218" s="34"/>
      <c r="M218" s="34"/>
    </row>
    <row r="219" spans="2:13" ht="14">
      <c r="B219" s="83" t="s">
        <v>212</v>
      </c>
      <c r="C219" s="84"/>
      <c r="D219" s="129">
        <v>0</v>
      </c>
      <c r="E219" s="130">
        <f t="shared" si="17"/>
        <v>0</v>
      </c>
      <c r="F219" s="84"/>
      <c r="G219" s="84"/>
      <c r="H219" s="84"/>
      <c r="J219" s="34"/>
      <c r="K219" s="34"/>
      <c r="L219" s="34"/>
      <c r="M219" s="34"/>
    </row>
    <row r="220" spans="2:13" ht="14">
      <c r="B220" s="83" t="s">
        <v>213</v>
      </c>
      <c r="C220" s="84"/>
      <c r="D220" s="129">
        <v>0</v>
      </c>
      <c r="E220" s="130">
        <f t="shared" si="17"/>
        <v>0</v>
      </c>
      <c r="F220" s="84"/>
      <c r="G220" s="84"/>
      <c r="H220" s="84"/>
      <c r="J220" s="34"/>
      <c r="K220" s="34"/>
      <c r="L220" s="34"/>
      <c r="M220" s="34"/>
    </row>
    <row r="221" spans="2:13" ht="14">
      <c r="B221" s="83" t="s">
        <v>214</v>
      </c>
      <c r="C221" s="84"/>
      <c r="D221" s="129">
        <v>0</v>
      </c>
      <c r="E221" s="130">
        <f t="shared" si="17"/>
        <v>0</v>
      </c>
      <c r="F221" s="84"/>
      <c r="G221" s="84"/>
      <c r="H221" s="84"/>
      <c r="J221" s="34"/>
      <c r="K221" s="34"/>
      <c r="L221" s="34"/>
      <c r="M221" s="34"/>
    </row>
    <row r="222" spans="2:13" ht="14">
      <c r="B222" s="83" t="s">
        <v>215</v>
      </c>
      <c r="C222" s="99"/>
      <c r="D222" s="129">
        <v>0</v>
      </c>
      <c r="E222" s="130">
        <f t="shared" si="17"/>
        <v>0</v>
      </c>
      <c r="F222" s="84"/>
      <c r="G222" s="84"/>
      <c r="H222" s="84"/>
      <c r="J222" s="34"/>
      <c r="K222" s="34"/>
      <c r="L222" s="34"/>
      <c r="M222" s="34"/>
    </row>
    <row r="223" spans="2:13" ht="14">
      <c r="B223" s="90" t="s">
        <v>45</v>
      </c>
      <c r="C223" s="91"/>
      <c r="D223" s="92">
        <f>SUM(D218:D222)</f>
        <v>0</v>
      </c>
      <c r="E223" s="93">
        <f t="shared" si="17"/>
        <v>0</v>
      </c>
      <c r="F223" s="84"/>
      <c r="G223" s="84"/>
      <c r="H223" s="84"/>
      <c r="J223" s="34"/>
      <c r="K223" s="34"/>
      <c r="L223" s="34"/>
      <c r="M223" s="34"/>
    </row>
    <row r="224" spans="2:13" ht="14">
      <c r="B224" s="83"/>
      <c r="C224" s="121"/>
      <c r="D224" s="129"/>
      <c r="E224" s="130"/>
      <c r="F224" s="84"/>
      <c r="G224" s="84"/>
      <c r="H224" s="84"/>
      <c r="J224" s="34"/>
      <c r="K224" s="34"/>
      <c r="L224" s="34"/>
      <c r="M224" s="34"/>
    </row>
    <row r="225" spans="2:13" ht="14">
      <c r="B225" s="98" t="s">
        <v>75</v>
      </c>
      <c r="C225" s="84"/>
      <c r="D225" s="129"/>
      <c r="E225" s="130"/>
      <c r="F225" s="84"/>
      <c r="G225" s="84"/>
      <c r="H225" s="84"/>
      <c r="J225" s="34"/>
      <c r="K225" s="34"/>
      <c r="L225" s="34"/>
      <c r="M225" s="34"/>
    </row>
    <row r="226" spans="2:13" ht="14">
      <c r="B226" s="83" t="s">
        <v>216</v>
      </c>
      <c r="C226" s="84"/>
      <c r="D226" s="129"/>
      <c r="E226" s="130"/>
      <c r="F226" s="84"/>
      <c r="G226" s="84"/>
      <c r="H226" s="84"/>
      <c r="J226" s="34"/>
      <c r="K226" s="34"/>
      <c r="L226" s="34"/>
      <c r="M226" s="34"/>
    </row>
    <row r="227" spans="2:13" ht="14">
      <c r="B227" s="83" t="s">
        <v>217</v>
      </c>
      <c r="C227" s="84"/>
      <c r="D227" s="129">
        <v>250000</v>
      </c>
      <c r="E227" s="130">
        <f t="shared" ref="E227:E252" si="18">D227/$H$7</f>
        <v>1838.2352941176471</v>
      </c>
      <c r="F227" s="84"/>
      <c r="G227" s="84"/>
      <c r="H227" s="84"/>
      <c r="J227" s="34"/>
      <c r="K227" s="34"/>
      <c r="L227" s="34"/>
      <c r="M227" s="34"/>
    </row>
    <row r="228" spans="2:13" ht="14">
      <c r="B228" s="83" t="s">
        <v>218</v>
      </c>
      <c r="C228" s="99"/>
      <c r="D228" s="129">
        <v>175000</v>
      </c>
      <c r="E228" s="130">
        <f t="shared" si="18"/>
        <v>1286.7647058823529</v>
      </c>
      <c r="F228" s="84"/>
      <c r="G228" s="84"/>
      <c r="H228" s="84"/>
      <c r="J228" s="34"/>
      <c r="K228" s="34"/>
      <c r="L228" s="34"/>
      <c r="M228" s="34"/>
    </row>
    <row r="229" spans="2:13" ht="14">
      <c r="B229" s="83" t="s">
        <v>219</v>
      </c>
      <c r="C229" s="99"/>
      <c r="D229" s="129">
        <v>75000</v>
      </c>
      <c r="E229" s="130">
        <f t="shared" si="18"/>
        <v>551.47058823529414</v>
      </c>
      <c r="F229" s="84"/>
      <c r="G229" s="84"/>
      <c r="H229" s="84"/>
      <c r="J229" s="34"/>
      <c r="K229" s="34"/>
      <c r="L229" s="34"/>
      <c r="M229" s="34"/>
    </row>
    <row r="230" spans="2:13" ht="14">
      <c r="B230" s="83" t="s">
        <v>220</v>
      </c>
      <c r="C230" s="99"/>
      <c r="D230" s="129">
        <v>7500</v>
      </c>
      <c r="E230" s="130">
        <f t="shared" si="18"/>
        <v>55.147058823529413</v>
      </c>
      <c r="F230" s="84"/>
      <c r="G230" s="84"/>
      <c r="H230" s="84"/>
      <c r="J230" s="34"/>
      <c r="K230" s="34"/>
      <c r="L230" s="34"/>
      <c r="M230" s="34"/>
    </row>
    <row r="231" spans="2:13" ht="14">
      <c r="B231" s="83" t="s">
        <v>221</v>
      </c>
      <c r="C231" s="99"/>
      <c r="D231" s="129">
        <v>25000</v>
      </c>
      <c r="E231" s="130">
        <f t="shared" si="18"/>
        <v>183.8235294117647</v>
      </c>
      <c r="F231" s="84"/>
      <c r="G231" s="84"/>
      <c r="H231" s="84"/>
      <c r="J231" s="34"/>
      <c r="K231" s="34"/>
      <c r="L231" s="34"/>
      <c r="M231" s="34"/>
    </row>
    <row r="232" spans="2:13" ht="14">
      <c r="B232" s="83" t="s">
        <v>222</v>
      </c>
      <c r="C232" s="99"/>
      <c r="D232" s="129">
        <v>25000</v>
      </c>
      <c r="E232" s="130">
        <f t="shared" si="18"/>
        <v>183.8235294117647</v>
      </c>
      <c r="F232" s="84"/>
      <c r="G232" s="84"/>
      <c r="H232" s="84"/>
      <c r="J232" s="34"/>
      <c r="K232" s="34"/>
      <c r="L232" s="34"/>
      <c r="M232" s="34"/>
    </row>
    <row r="233" spans="2:13" ht="14">
      <c r="B233" s="83" t="s">
        <v>223</v>
      </c>
      <c r="C233" s="99"/>
      <c r="D233" s="129">
        <v>25000</v>
      </c>
      <c r="E233" s="130">
        <f t="shared" si="18"/>
        <v>183.8235294117647</v>
      </c>
      <c r="F233" s="84"/>
      <c r="G233" s="84"/>
      <c r="H233" s="84"/>
      <c r="J233" s="34"/>
      <c r="K233" s="34"/>
      <c r="L233" s="34"/>
      <c r="M233" s="34"/>
    </row>
    <row r="234" spans="2:13" ht="14">
      <c r="B234" s="83" t="s">
        <v>224</v>
      </c>
      <c r="C234" s="99"/>
      <c r="D234" s="129">
        <v>15000</v>
      </c>
      <c r="E234" s="130">
        <f t="shared" si="18"/>
        <v>110.29411764705883</v>
      </c>
      <c r="F234" s="84"/>
      <c r="G234" s="84"/>
      <c r="H234" s="84"/>
      <c r="J234" s="34"/>
      <c r="K234" s="34"/>
      <c r="L234" s="34"/>
      <c r="M234" s="34"/>
    </row>
    <row r="235" spans="2:13" ht="14">
      <c r="B235" s="83" t="s">
        <v>225</v>
      </c>
      <c r="C235" s="99"/>
      <c r="D235" s="129">
        <v>0</v>
      </c>
      <c r="E235" s="130">
        <f t="shared" si="18"/>
        <v>0</v>
      </c>
      <c r="F235" s="84"/>
      <c r="G235" s="84"/>
      <c r="H235" s="84"/>
      <c r="J235" s="34"/>
      <c r="K235" s="34"/>
      <c r="L235" s="34"/>
      <c r="M235" s="34"/>
    </row>
    <row r="236" spans="2:13" ht="14">
      <c r="B236" s="83" t="s">
        <v>226</v>
      </c>
      <c r="C236" s="99"/>
      <c r="D236" s="129">
        <v>10000</v>
      </c>
      <c r="E236" s="130">
        <f t="shared" si="18"/>
        <v>73.529411764705884</v>
      </c>
      <c r="F236" s="84"/>
      <c r="G236" s="84"/>
      <c r="H236" s="84"/>
      <c r="J236" s="34"/>
      <c r="K236" s="34"/>
      <c r="L236" s="34"/>
      <c r="M236" s="34"/>
    </row>
    <row r="237" spans="2:13" ht="14">
      <c r="B237" s="83" t="s">
        <v>227</v>
      </c>
      <c r="C237" s="99"/>
      <c r="D237" s="129">
        <v>7500</v>
      </c>
      <c r="E237" s="130">
        <f t="shared" si="18"/>
        <v>55.147058823529413</v>
      </c>
      <c r="F237" s="84"/>
      <c r="G237" s="84"/>
      <c r="H237" s="84"/>
      <c r="J237" s="34"/>
      <c r="K237" s="34"/>
      <c r="L237" s="34"/>
      <c r="M237" s="34"/>
    </row>
    <row r="238" spans="2:13" ht="14">
      <c r="B238" s="83" t="s">
        <v>228</v>
      </c>
      <c r="C238" s="99"/>
      <c r="D238" s="129">
        <v>0</v>
      </c>
      <c r="E238" s="130">
        <f t="shared" si="18"/>
        <v>0</v>
      </c>
      <c r="F238" s="84"/>
      <c r="G238" s="84"/>
      <c r="H238" s="84"/>
      <c r="J238" s="34"/>
      <c r="K238" s="34"/>
      <c r="L238" s="34"/>
      <c r="M238" s="34"/>
    </row>
    <row r="239" spans="2:13" ht="14">
      <c r="B239" s="83" t="s">
        <v>229</v>
      </c>
      <c r="C239" s="99"/>
      <c r="D239" s="129">
        <v>0</v>
      </c>
      <c r="E239" s="130">
        <f t="shared" si="18"/>
        <v>0</v>
      </c>
      <c r="F239" s="84"/>
      <c r="G239" s="84"/>
      <c r="H239" s="84"/>
      <c r="J239" s="34"/>
      <c r="K239" s="34"/>
      <c r="L239" s="34"/>
      <c r="M239" s="34"/>
    </row>
    <row r="240" spans="2:13" ht="14">
      <c r="B240" s="83" t="s">
        <v>230</v>
      </c>
      <c r="C240" s="99"/>
      <c r="D240" s="129">
        <v>0</v>
      </c>
      <c r="E240" s="130">
        <f t="shared" si="18"/>
        <v>0</v>
      </c>
      <c r="F240" s="84"/>
      <c r="G240" s="84"/>
      <c r="H240" s="84"/>
      <c r="J240" s="34"/>
      <c r="K240" s="34"/>
      <c r="L240" s="34"/>
      <c r="M240" s="34"/>
    </row>
    <row r="241" spans="2:13" ht="14">
      <c r="B241" s="83" t="s">
        <v>231</v>
      </c>
      <c r="C241" s="99"/>
      <c r="D241" s="129">
        <v>0</v>
      </c>
      <c r="E241" s="130">
        <f t="shared" si="18"/>
        <v>0</v>
      </c>
      <c r="F241" s="84"/>
      <c r="G241" s="84"/>
      <c r="H241" s="84"/>
      <c r="J241" s="34"/>
      <c r="K241" s="34"/>
      <c r="L241" s="34"/>
      <c r="M241" s="34"/>
    </row>
    <row r="242" spans="2:13" ht="14">
      <c r="B242" s="83" t="s">
        <v>232</v>
      </c>
      <c r="C242" s="99"/>
      <c r="D242" s="129">
        <v>0</v>
      </c>
      <c r="E242" s="130">
        <f t="shared" si="18"/>
        <v>0</v>
      </c>
      <c r="F242" s="84"/>
      <c r="G242" s="84"/>
      <c r="H242" s="84"/>
      <c r="J242" s="34"/>
      <c r="K242" s="34"/>
      <c r="L242" s="34"/>
      <c r="M242" s="34"/>
    </row>
    <row r="243" spans="2:13" ht="14">
      <c r="B243" s="83" t="s">
        <v>233</v>
      </c>
      <c r="C243" s="99"/>
      <c r="D243" s="129"/>
      <c r="E243" s="130">
        <f t="shared" si="18"/>
        <v>0</v>
      </c>
      <c r="F243" s="84"/>
      <c r="G243" s="84"/>
      <c r="H243" s="84"/>
      <c r="J243" s="34"/>
      <c r="K243" s="34"/>
      <c r="L243" s="34"/>
      <c r="M243" s="34"/>
    </row>
    <row r="244" spans="2:13" ht="14">
      <c r="B244" s="83" t="s">
        <v>234</v>
      </c>
      <c r="C244" s="99"/>
      <c r="D244" s="129">
        <v>0</v>
      </c>
      <c r="E244" s="130">
        <f t="shared" si="18"/>
        <v>0</v>
      </c>
      <c r="F244" s="84"/>
      <c r="G244" s="84"/>
      <c r="H244" s="84"/>
      <c r="J244" s="34"/>
      <c r="K244" s="34"/>
      <c r="L244" s="34"/>
      <c r="M244" s="34"/>
    </row>
    <row r="245" spans="2:13" ht="14">
      <c r="B245" s="83" t="s">
        <v>235</v>
      </c>
      <c r="C245" s="99"/>
      <c r="D245" s="129">
        <v>0</v>
      </c>
      <c r="E245" s="130">
        <f t="shared" si="18"/>
        <v>0</v>
      </c>
      <c r="F245" s="84"/>
      <c r="G245" s="84"/>
      <c r="H245" s="84"/>
      <c r="J245" s="34"/>
      <c r="K245" s="34"/>
      <c r="L245" s="34"/>
      <c r="M245" s="34"/>
    </row>
    <row r="246" spans="2:13" ht="14">
      <c r="B246" s="83" t="s">
        <v>236</v>
      </c>
      <c r="C246" s="99"/>
      <c r="D246" s="129">
        <v>0</v>
      </c>
      <c r="E246" s="130">
        <f t="shared" si="18"/>
        <v>0</v>
      </c>
      <c r="F246" s="84"/>
      <c r="G246" s="84"/>
      <c r="H246" s="84"/>
      <c r="J246" s="34"/>
      <c r="K246" s="34"/>
      <c r="L246" s="34"/>
      <c r="M246" s="34"/>
    </row>
    <row r="247" spans="2:13" ht="14">
      <c r="B247" s="83" t="s">
        <v>237</v>
      </c>
      <c r="C247" s="99"/>
      <c r="D247" s="129">
        <v>0</v>
      </c>
      <c r="E247" s="130">
        <f t="shared" si="18"/>
        <v>0</v>
      </c>
      <c r="F247" s="84"/>
      <c r="G247" s="84"/>
      <c r="H247" s="84"/>
      <c r="J247" s="34"/>
      <c r="K247" s="34"/>
      <c r="L247" s="34"/>
      <c r="M247" s="34"/>
    </row>
    <row r="248" spans="2:13" ht="14">
      <c r="B248" s="83" t="s">
        <v>238</v>
      </c>
      <c r="C248" s="99"/>
      <c r="D248" s="129">
        <v>0</v>
      </c>
      <c r="E248" s="130">
        <f t="shared" si="18"/>
        <v>0</v>
      </c>
      <c r="F248" s="84"/>
      <c r="G248" s="84"/>
      <c r="H248" s="84"/>
      <c r="J248" s="34"/>
      <c r="K248" s="34"/>
      <c r="L248" s="34"/>
      <c r="M248" s="34"/>
    </row>
    <row r="249" spans="2:13" ht="14">
      <c r="B249" s="83" t="s">
        <v>239</v>
      </c>
      <c r="C249" s="99"/>
      <c r="D249" s="129">
        <v>0</v>
      </c>
      <c r="E249" s="130">
        <f t="shared" si="18"/>
        <v>0</v>
      </c>
      <c r="F249" s="84"/>
      <c r="G249" s="84"/>
      <c r="H249" s="84"/>
      <c r="J249" s="34"/>
      <c r="K249" s="34"/>
      <c r="L249" s="34"/>
      <c r="M249" s="34"/>
    </row>
    <row r="250" spans="2:13" ht="14">
      <c r="B250" s="83" t="s">
        <v>240</v>
      </c>
      <c r="C250" s="99"/>
      <c r="D250" s="129">
        <v>0</v>
      </c>
      <c r="E250" s="130">
        <f t="shared" si="18"/>
        <v>0</v>
      </c>
      <c r="F250" s="84"/>
      <c r="G250" s="84"/>
      <c r="H250" s="84"/>
      <c r="J250" s="34"/>
      <c r="K250" s="34"/>
      <c r="L250" s="34"/>
      <c r="M250" s="34"/>
    </row>
    <row r="251" spans="2:13" ht="14">
      <c r="B251" s="83" t="s">
        <v>241</v>
      </c>
      <c r="C251" s="99"/>
      <c r="D251" s="129">
        <v>0</v>
      </c>
      <c r="E251" s="130">
        <f t="shared" si="18"/>
        <v>0</v>
      </c>
      <c r="F251" s="84"/>
      <c r="G251" s="84"/>
      <c r="H251" s="84"/>
      <c r="J251" s="34"/>
      <c r="K251" s="34"/>
      <c r="L251" s="34"/>
      <c r="M251" s="34"/>
    </row>
    <row r="252" spans="2:13" ht="14">
      <c r="B252" s="90" t="s">
        <v>45</v>
      </c>
      <c r="C252" s="91"/>
      <c r="D252" s="92">
        <f>SUM(D227:D251)</f>
        <v>615000</v>
      </c>
      <c r="E252" s="93">
        <f t="shared" si="18"/>
        <v>4522.0588235294117</v>
      </c>
      <c r="F252" s="84"/>
      <c r="G252" s="84"/>
      <c r="H252" s="84"/>
      <c r="J252" s="34"/>
      <c r="K252" s="34"/>
      <c r="L252" s="34"/>
      <c r="M252" s="34"/>
    </row>
    <row r="253" spans="2:13" ht="14">
      <c r="B253" s="83"/>
      <c r="C253" s="121"/>
      <c r="D253" s="129"/>
      <c r="E253" s="130"/>
      <c r="F253" s="84"/>
      <c r="G253" s="84"/>
      <c r="H253" s="84"/>
      <c r="J253" s="34"/>
      <c r="K253" s="34"/>
      <c r="L253" s="34"/>
      <c r="M253" s="34"/>
    </row>
    <row r="254" spans="2:13" ht="14">
      <c r="B254" s="98" t="s">
        <v>242</v>
      </c>
      <c r="C254" s="84"/>
      <c r="D254" s="129"/>
      <c r="E254" s="130"/>
      <c r="F254" s="84"/>
      <c r="G254" s="84"/>
      <c r="H254" s="84"/>
      <c r="J254" s="34"/>
      <c r="K254" s="34"/>
      <c r="L254" s="34"/>
      <c r="M254" s="34"/>
    </row>
    <row r="255" spans="2:13" ht="14">
      <c r="B255" s="83" t="s">
        <v>243</v>
      </c>
      <c r="C255" s="84"/>
      <c r="D255" s="129">
        <v>75000</v>
      </c>
      <c r="E255" s="130">
        <f>D255/$H$7</f>
        <v>551.47058823529414</v>
      </c>
      <c r="F255" s="84"/>
      <c r="G255" s="84"/>
      <c r="H255" s="84"/>
      <c r="J255" s="34"/>
      <c r="K255" s="34"/>
      <c r="L255" s="34"/>
      <c r="M255" s="34"/>
    </row>
    <row r="256" spans="2:13" ht="14">
      <c r="B256" s="83" t="s">
        <v>244</v>
      </c>
      <c r="C256" s="84"/>
      <c r="D256" s="129">
        <v>35000</v>
      </c>
      <c r="E256" s="130">
        <f>D256/$H$7</f>
        <v>257.35294117647061</v>
      </c>
      <c r="F256" s="84"/>
      <c r="G256" s="84"/>
      <c r="H256" s="84"/>
      <c r="J256" s="34"/>
      <c r="K256" s="34"/>
      <c r="L256" s="34"/>
      <c r="M256" s="34"/>
    </row>
    <row r="257" spans="2:13" ht="14">
      <c r="B257" s="83" t="s">
        <v>245</v>
      </c>
      <c r="C257" s="99"/>
      <c r="D257" s="129">
        <v>0</v>
      </c>
      <c r="E257" s="130">
        <f>D257/$H$7</f>
        <v>0</v>
      </c>
      <c r="F257" s="84"/>
      <c r="G257" s="84"/>
      <c r="H257" s="84"/>
      <c r="J257" s="34"/>
      <c r="K257" s="34"/>
      <c r="L257" s="34"/>
      <c r="M257" s="34"/>
    </row>
    <row r="258" spans="2:13" ht="14">
      <c r="B258" s="90" t="s">
        <v>45</v>
      </c>
      <c r="C258" s="91"/>
      <c r="D258" s="92">
        <f>SUM(D255:D257)</f>
        <v>110000</v>
      </c>
      <c r="E258" s="93">
        <f>D258/$H$7</f>
        <v>808.82352941176475</v>
      </c>
      <c r="F258" s="84"/>
      <c r="G258" s="84"/>
      <c r="H258" s="84"/>
      <c r="J258" s="34"/>
      <c r="K258" s="34"/>
      <c r="L258" s="34"/>
      <c r="M258" s="34"/>
    </row>
    <row r="259" spans="2:13" ht="14">
      <c r="B259" s="83"/>
      <c r="C259" s="121"/>
      <c r="D259" s="129"/>
      <c r="E259" s="130"/>
      <c r="F259" s="84"/>
      <c r="G259" s="84"/>
      <c r="H259" s="84"/>
      <c r="J259" s="34"/>
      <c r="K259" s="34"/>
      <c r="L259" s="34"/>
      <c r="M259" s="34"/>
    </row>
    <row r="260" spans="2:13" ht="14">
      <c r="B260" s="98" t="s">
        <v>246</v>
      </c>
      <c r="C260" s="84"/>
      <c r="D260" s="129"/>
      <c r="E260" s="130"/>
      <c r="F260" s="84" t="s">
        <v>247</v>
      </c>
      <c r="G260" s="84"/>
      <c r="H260" s="84"/>
      <c r="J260" s="34"/>
      <c r="K260" s="34"/>
      <c r="L260" s="34"/>
      <c r="M260" s="34"/>
    </row>
    <row r="261" spans="2:13" ht="14">
      <c r="B261" s="83" t="s">
        <v>248</v>
      </c>
      <c r="C261" s="131">
        <v>0.04</v>
      </c>
      <c r="D261" s="129">
        <v>0</v>
      </c>
      <c r="E261" s="130">
        <f>D261/$H$7</f>
        <v>0</v>
      </c>
      <c r="F261" s="84" t="s">
        <v>247</v>
      </c>
      <c r="G261" s="84"/>
      <c r="H261" s="84"/>
      <c r="J261" s="34"/>
      <c r="K261" s="34"/>
      <c r="L261" s="34"/>
      <c r="M261" s="34"/>
    </row>
    <row r="262" spans="2:13" ht="14">
      <c r="B262" s="83" t="s">
        <v>249</v>
      </c>
      <c r="C262" s="132">
        <v>2.5000000000000001E-2</v>
      </c>
      <c r="D262" s="129">
        <v>0</v>
      </c>
      <c r="E262" s="130">
        <f>D262/$H$7</f>
        <v>0</v>
      </c>
      <c r="F262" s="84"/>
      <c r="G262" s="84"/>
      <c r="H262" s="84"/>
      <c r="J262" s="34"/>
      <c r="K262" s="34"/>
      <c r="L262" s="34"/>
      <c r="M262" s="34"/>
    </row>
    <row r="263" spans="2:13" ht="14">
      <c r="B263" s="83" t="s">
        <v>250</v>
      </c>
      <c r="C263" s="99"/>
      <c r="D263" s="129">
        <v>0</v>
      </c>
      <c r="E263" s="130">
        <f>D263/$H$7</f>
        <v>0</v>
      </c>
      <c r="F263" s="84"/>
      <c r="G263" s="84"/>
      <c r="H263" s="84"/>
      <c r="J263" s="34"/>
      <c r="K263" s="34"/>
      <c r="L263" s="34"/>
      <c r="M263" s="34"/>
    </row>
    <row r="264" spans="2:13" ht="14">
      <c r="B264" s="90" t="s">
        <v>45</v>
      </c>
      <c r="C264" s="91"/>
      <c r="D264" s="92">
        <f>SUM(D261:D263)</f>
        <v>0</v>
      </c>
      <c r="E264" s="93">
        <f>D264/$H$7</f>
        <v>0</v>
      </c>
      <c r="F264" s="84"/>
      <c r="G264" s="84"/>
      <c r="H264" s="84"/>
      <c r="J264" s="34"/>
      <c r="K264" s="34"/>
      <c r="L264" s="34"/>
      <c r="M264" s="34"/>
    </row>
    <row r="265" spans="2:13" ht="14">
      <c r="B265" s="83"/>
      <c r="C265" s="121"/>
      <c r="D265" s="129"/>
      <c r="E265" s="130"/>
      <c r="F265" s="84"/>
      <c r="G265" s="84"/>
      <c r="H265" s="84"/>
      <c r="J265" s="34"/>
      <c r="K265" s="34"/>
      <c r="L265" s="34"/>
      <c r="M265" s="34"/>
    </row>
    <row r="266" spans="2:13" ht="14">
      <c r="B266" s="98" t="s">
        <v>251</v>
      </c>
      <c r="C266" s="84"/>
      <c r="D266" s="129"/>
      <c r="E266" s="130"/>
      <c r="F266" s="84"/>
      <c r="G266" s="84"/>
      <c r="H266" s="84"/>
      <c r="J266" s="34"/>
      <c r="K266" s="34"/>
      <c r="L266" s="34"/>
      <c r="M266" s="34"/>
    </row>
    <row r="267" spans="2:13" ht="14">
      <c r="B267" s="83" t="s">
        <v>252</v>
      </c>
      <c r="C267" s="84"/>
      <c r="D267" s="129">
        <v>0</v>
      </c>
      <c r="E267" s="130">
        <f>D267/$H$7</f>
        <v>0</v>
      </c>
      <c r="F267" s="84"/>
      <c r="G267" s="84"/>
      <c r="H267" s="84"/>
      <c r="J267" s="34"/>
      <c r="K267" s="34"/>
      <c r="L267" s="34"/>
      <c r="M267" s="34"/>
    </row>
    <row r="268" spans="2:13" ht="14">
      <c r="B268" s="83" t="s">
        <v>253</v>
      </c>
      <c r="C268" s="84"/>
      <c r="D268" s="129">
        <v>30000</v>
      </c>
      <c r="E268" s="130">
        <f>D268/$H$7</f>
        <v>220.58823529411765</v>
      </c>
      <c r="F268" s="84"/>
      <c r="G268" s="84"/>
      <c r="H268" s="84"/>
      <c r="J268" s="34"/>
      <c r="K268" s="34"/>
      <c r="L268" s="34"/>
      <c r="M268" s="34"/>
    </row>
    <row r="269" spans="2:13" ht="14">
      <c r="B269" s="83" t="s">
        <v>254</v>
      </c>
      <c r="C269" s="84"/>
      <c r="D269" s="129">
        <v>5000</v>
      </c>
      <c r="E269" s="130">
        <f>D269/$H$7</f>
        <v>36.764705882352942</v>
      </c>
      <c r="H269" s="84"/>
      <c r="J269" s="34"/>
      <c r="K269" s="34"/>
      <c r="L269" s="34"/>
      <c r="M269" s="34"/>
    </row>
    <row r="270" spans="2:13" ht="14">
      <c r="B270" s="83" t="s">
        <v>255</v>
      </c>
      <c r="C270" s="99"/>
      <c r="D270" s="129">
        <v>100000</v>
      </c>
      <c r="E270" s="130">
        <f>D270/$H$7</f>
        <v>735.29411764705878</v>
      </c>
      <c r="H270" s="84"/>
      <c r="J270" s="34"/>
      <c r="K270" s="34"/>
      <c r="L270" s="34"/>
      <c r="M270" s="34"/>
    </row>
    <row r="271" spans="2:13" ht="14">
      <c r="B271" s="90" t="s">
        <v>45</v>
      </c>
      <c r="C271" s="91"/>
      <c r="D271" s="92">
        <f>SUM(D267:D270)</f>
        <v>135000</v>
      </c>
      <c r="E271" s="93">
        <f>D271/$H$7</f>
        <v>992.64705882352939</v>
      </c>
      <c r="F271" s="84"/>
      <c r="G271" s="84"/>
      <c r="H271" s="84"/>
      <c r="J271" s="34"/>
      <c r="K271" s="34"/>
      <c r="L271" s="34"/>
      <c r="M271" s="34"/>
    </row>
    <row r="272" spans="2:13" ht="14">
      <c r="B272" s="83"/>
      <c r="C272" s="121"/>
      <c r="D272" s="129"/>
      <c r="E272" s="130"/>
      <c r="F272" s="84"/>
      <c r="G272" s="84"/>
      <c r="H272" s="84"/>
      <c r="J272" s="34"/>
      <c r="K272" s="34"/>
      <c r="L272" s="34"/>
      <c r="M272" s="34"/>
    </row>
    <row r="273" spans="2:13" ht="14">
      <c r="B273" s="98" t="s">
        <v>256</v>
      </c>
      <c r="C273" s="84"/>
      <c r="D273" s="129"/>
      <c r="E273" s="130"/>
      <c r="F273" s="84"/>
      <c r="G273" s="84"/>
      <c r="H273" s="84"/>
      <c r="J273" s="34"/>
      <c r="K273" s="34"/>
      <c r="L273" s="34"/>
      <c r="M273" s="34"/>
    </row>
    <row r="274" spans="2:13" ht="14">
      <c r="B274" s="83" t="s">
        <v>257</v>
      </c>
      <c r="C274" s="84"/>
      <c r="D274" s="129">
        <v>0</v>
      </c>
      <c r="E274" s="130">
        <f>D274/$H$7</f>
        <v>0</v>
      </c>
      <c r="F274" s="84"/>
      <c r="G274" s="84"/>
      <c r="H274" s="84"/>
      <c r="J274" s="34"/>
      <c r="K274" s="34"/>
      <c r="L274" s="34"/>
      <c r="M274" s="34"/>
    </row>
    <row r="275" spans="2:13" ht="14">
      <c r="B275" s="83" t="s">
        <v>258</v>
      </c>
      <c r="C275" s="84"/>
      <c r="D275" s="129">
        <v>0</v>
      </c>
      <c r="E275" s="130">
        <f>D275/$H$7</f>
        <v>0</v>
      </c>
      <c r="F275" s="84"/>
      <c r="G275" s="84"/>
      <c r="H275" s="84"/>
      <c r="J275" s="34"/>
      <c r="K275" s="34"/>
      <c r="L275" s="34"/>
      <c r="M275" s="34"/>
    </row>
    <row r="276" spans="2:13" ht="14">
      <c r="B276" s="83" t="s">
        <v>259</v>
      </c>
      <c r="C276" s="99"/>
      <c r="D276" s="129">
        <v>0</v>
      </c>
      <c r="E276" s="130">
        <f>D276/$H$7</f>
        <v>0</v>
      </c>
      <c r="F276" s="84"/>
      <c r="G276" s="84"/>
      <c r="H276" s="84"/>
      <c r="J276" s="34"/>
      <c r="K276" s="34"/>
      <c r="L276" s="34"/>
      <c r="M276" s="34"/>
    </row>
    <row r="277" spans="2:13" ht="14">
      <c r="B277" s="90" t="s">
        <v>45</v>
      </c>
      <c r="C277" s="91"/>
      <c r="D277" s="92">
        <f>SUM(D274:D276)</f>
        <v>0</v>
      </c>
      <c r="E277" s="93">
        <f>D277/$H$7</f>
        <v>0</v>
      </c>
      <c r="F277" s="84"/>
      <c r="G277" s="84"/>
      <c r="H277" s="84"/>
      <c r="J277" s="34"/>
      <c r="K277" s="34"/>
      <c r="L277" s="34"/>
      <c r="M277" s="34"/>
    </row>
    <row r="278" spans="2:13" ht="14">
      <c r="B278" s="83"/>
      <c r="C278" s="121"/>
      <c r="D278" s="129"/>
      <c r="E278" s="130"/>
      <c r="F278" s="84"/>
      <c r="G278" s="84"/>
      <c r="H278" s="84"/>
      <c r="J278" s="34"/>
      <c r="K278" s="34"/>
      <c r="L278" s="34"/>
      <c r="M278" s="34"/>
    </row>
    <row r="279" spans="2:13" ht="14">
      <c r="B279" s="98" t="s">
        <v>260</v>
      </c>
      <c r="C279" s="84"/>
      <c r="D279" s="129"/>
      <c r="E279" s="130"/>
      <c r="F279" s="84"/>
      <c r="G279" s="84"/>
      <c r="H279" s="84"/>
      <c r="J279" s="34"/>
      <c r="K279" s="34"/>
      <c r="L279" s="34"/>
      <c r="M279" s="34"/>
    </row>
    <row r="280" spans="2:13" ht="14">
      <c r="B280" s="83" t="s">
        <v>261</v>
      </c>
      <c r="C280" s="84"/>
      <c r="D280" s="129">
        <v>0</v>
      </c>
      <c r="E280" s="130">
        <f t="shared" ref="E280:E294" si="19">D280/$H$7</f>
        <v>0</v>
      </c>
      <c r="F280" s="84"/>
      <c r="G280" s="84"/>
      <c r="H280" s="84"/>
      <c r="J280" s="34"/>
      <c r="K280" s="34"/>
      <c r="L280" s="34"/>
      <c r="M280" s="34"/>
    </row>
    <row r="281" spans="2:13" ht="14">
      <c r="B281" s="83" t="s">
        <v>262</v>
      </c>
      <c r="C281" s="84"/>
      <c r="D281" s="129">
        <v>0</v>
      </c>
      <c r="E281" s="130">
        <f t="shared" si="19"/>
        <v>0</v>
      </c>
      <c r="F281" s="84"/>
      <c r="G281" s="84"/>
      <c r="H281" s="84"/>
      <c r="J281" s="34"/>
      <c r="K281" s="34"/>
      <c r="L281" s="34"/>
      <c r="M281" s="34"/>
    </row>
    <row r="282" spans="2:13" ht="14">
      <c r="B282" s="83" t="s">
        <v>263</v>
      </c>
      <c r="C282" s="84"/>
      <c r="D282" s="129">
        <v>0</v>
      </c>
      <c r="E282" s="130">
        <f t="shared" si="19"/>
        <v>0</v>
      </c>
      <c r="F282" s="84"/>
      <c r="G282" s="84"/>
      <c r="H282" s="84"/>
      <c r="J282" s="34"/>
      <c r="K282" s="34"/>
      <c r="L282" s="34"/>
      <c r="M282" s="34"/>
    </row>
    <row r="283" spans="2:13" ht="14">
      <c r="B283" s="83" t="s">
        <v>264</v>
      </c>
      <c r="C283" s="84"/>
      <c r="D283" s="129">
        <v>0</v>
      </c>
      <c r="E283" s="130">
        <f t="shared" si="19"/>
        <v>0</v>
      </c>
      <c r="F283" s="84"/>
      <c r="G283" s="84"/>
      <c r="H283" s="84"/>
      <c r="J283" s="34"/>
      <c r="K283" s="34"/>
      <c r="L283" s="34"/>
      <c r="M283" s="34"/>
    </row>
    <row r="284" spans="2:13" ht="14">
      <c r="B284" s="83" t="s">
        <v>265</v>
      </c>
      <c r="C284" s="84"/>
      <c r="D284" s="129">
        <v>0</v>
      </c>
      <c r="E284" s="130">
        <f t="shared" si="19"/>
        <v>0</v>
      </c>
      <c r="F284" s="84"/>
      <c r="G284" s="84"/>
      <c r="H284" s="84"/>
      <c r="J284" s="34"/>
      <c r="K284" s="34"/>
      <c r="L284" s="34"/>
      <c r="M284" s="34"/>
    </row>
    <row r="285" spans="2:13" ht="14">
      <c r="B285" s="83" t="s">
        <v>266</v>
      </c>
      <c r="C285" s="84"/>
      <c r="D285" s="129">
        <v>0</v>
      </c>
      <c r="E285" s="130">
        <f t="shared" si="19"/>
        <v>0</v>
      </c>
      <c r="F285" s="84"/>
      <c r="G285" s="84"/>
      <c r="H285" s="84"/>
      <c r="J285" s="34"/>
      <c r="K285" s="34"/>
      <c r="L285" s="34"/>
      <c r="M285" s="34"/>
    </row>
    <row r="286" spans="2:13" ht="14">
      <c r="B286" s="83" t="s">
        <v>267</v>
      </c>
      <c r="C286" s="84"/>
      <c r="D286" s="129">
        <v>0</v>
      </c>
      <c r="E286" s="130">
        <f t="shared" si="19"/>
        <v>0</v>
      </c>
      <c r="F286" s="84"/>
      <c r="G286" s="84"/>
      <c r="H286" s="84"/>
      <c r="J286" s="34"/>
      <c r="K286" s="34"/>
      <c r="L286" s="34"/>
      <c r="M286" s="34"/>
    </row>
    <row r="287" spans="2:13" ht="14">
      <c r="B287" s="83" t="s">
        <v>268</v>
      </c>
      <c r="C287" s="84"/>
      <c r="D287" s="129">
        <v>0</v>
      </c>
      <c r="E287" s="130">
        <f t="shared" si="19"/>
        <v>0</v>
      </c>
      <c r="F287" s="84"/>
      <c r="G287" s="84"/>
      <c r="H287" s="84"/>
      <c r="J287" s="34"/>
      <c r="K287" s="34"/>
      <c r="L287" s="34"/>
      <c r="M287" s="34"/>
    </row>
    <row r="288" spans="2:13" ht="14">
      <c r="B288" s="83" t="s">
        <v>269</v>
      </c>
      <c r="C288" s="84"/>
      <c r="D288" s="129">
        <v>0</v>
      </c>
      <c r="E288" s="130">
        <f t="shared" si="19"/>
        <v>0</v>
      </c>
      <c r="F288" s="84"/>
      <c r="G288" s="84"/>
      <c r="H288" s="84"/>
      <c r="J288" s="34"/>
      <c r="K288" s="34"/>
      <c r="L288" s="34"/>
      <c r="M288" s="34"/>
    </row>
    <row r="289" spans="2:13" ht="14">
      <c r="B289" s="83" t="s">
        <v>270</v>
      </c>
      <c r="C289" s="84"/>
      <c r="D289" s="129">
        <v>0</v>
      </c>
      <c r="E289" s="130">
        <f t="shared" si="19"/>
        <v>0</v>
      </c>
      <c r="F289" s="84"/>
      <c r="G289" s="84"/>
      <c r="H289" s="84"/>
      <c r="J289" s="34"/>
      <c r="K289" s="34"/>
      <c r="L289" s="34"/>
      <c r="M289" s="34"/>
    </row>
    <row r="290" spans="2:13" ht="14">
      <c r="B290" s="83" t="s">
        <v>271</v>
      </c>
      <c r="C290" s="84"/>
      <c r="D290" s="129">
        <v>0</v>
      </c>
      <c r="E290" s="130">
        <f t="shared" si="19"/>
        <v>0</v>
      </c>
      <c r="F290" s="84"/>
      <c r="G290" s="84"/>
      <c r="H290" s="84"/>
      <c r="J290" s="34"/>
      <c r="K290" s="34"/>
      <c r="L290" s="34"/>
      <c r="M290" s="34"/>
    </row>
    <row r="291" spans="2:13" ht="14">
      <c r="B291" s="83" t="s">
        <v>272</v>
      </c>
      <c r="C291" s="84"/>
      <c r="D291" s="129">
        <v>0</v>
      </c>
      <c r="E291" s="130">
        <f t="shared" si="19"/>
        <v>0</v>
      </c>
      <c r="F291" s="84"/>
      <c r="G291" s="84"/>
      <c r="H291" s="84"/>
      <c r="J291" s="34"/>
      <c r="K291" s="34"/>
      <c r="L291" s="34"/>
      <c r="M291" s="34"/>
    </row>
    <row r="292" spans="2:13" ht="14">
      <c r="B292" s="83" t="s">
        <v>273</v>
      </c>
      <c r="C292" s="84"/>
      <c r="D292" s="129">
        <v>0</v>
      </c>
      <c r="E292" s="130">
        <f t="shared" si="19"/>
        <v>0</v>
      </c>
      <c r="F292" s="84"/>
      <c r="G292" s="84"/>
      <c r="H292" s="84"/>
      <c r="J292" s="34"/>
      <c r="K292" s="34"/>
      <c r="L292" s="34"/>
      <c r="M292" s="34"/>
    </row>
    <row r="293" spans="2:13" ht="14">
      <c r="B293" s="83" t="s">
        <v>274</v>
      </c>
      <c r="C293" s="99"/>
      <c r="D293" s="129">
        <v>0</v>
      </c>
      <c r="E293" s="130">
        <f t="shared" si="19"/>
        <v>0</v>
      </c>
      <c r="F293" s="84"/>
      <c r="G293" s="84"/>
      <c r="H293" s="84"/>
      <c r="J293" s="34"/>
      <c r="K293" s="34"/>
      <c r="L293" s="34"/>
      <c r="M293" s="34"/>
    </row>
    <row r="294" spans="2:13" ht="14">
      <c r="B294" s="90" t="s">
        <v>45</v>
      </c>
      <c r="C294" s="91"/>
      <c r="D294" s="92">
        <f>SUM(D280:D293)</f>
        <v>0</v>
      </c>
      <c r="E294" s="93">
        <f t="shared" si="19"/>
        <v>0</v>
      </c>
      <c r="F294" s="84"/>
      <c r="G294" s="84"/>
      <c r="H294" s="84"/>
      <c r="J294" s="34"/>
      <c r="K294" s="34"/>
      <c r="L294" s="34"/>
      <c r="M294" s="34"/>
    </row>
    <row r="295" spans="2:13" ht="14">
      <c r="B295" s="83"/>
      <c r="C295" s="121"/>
      <c r="D295" s="129"/>
      <c r="E295" s="130"/>
      <c r="F295" s="84"/>
      <c r="G295" s="84"/>
      <c r="H295" s="84"/>
      <c r="J295" s="34"/>
      <c r="K295" s="34"/>
      <c r="L295" s="34"/>
      <c r="M295" s="34"/>
    </row>
    <row r="296" spans="2:13" ht="14">
      <c r="B296" s="98" t="s">
        <v>275</v>
      </c>
      <c r="C296" s="84"/>
      <c r="D296" s="129"/>
      <c r="E296" s="130"/>
      <c r="F296" s="84"/>
      <c r="G296" s="84"/>
      <c r="H296" s="84"/>
      <c r="J296" s="34"/>
      <c r="K296" s="34"/>
      <c r="L296" s="34"/>
      <c r="M296" s="34"/>
    </row>
    <row r="297" spans="2:13" ht="14">
      <c r="B297" s="83" t="s">
        <v>276</v>
      </c>
      <c r="C297" s="84"/>
      <c r="D297" s="129">
        <v>0</v>
      </c>
      <c r="E297" s="130">
        <f t="shared" ref="E297:E303" si="20">D297/$H$7</f>
        <v>0</v>
      </c>
      <c r="F297" s="84"/>
      <c r="G297" s="84"/>
      <c r="H297" s="84"/>
      <c r="J297" s="34"/>
      <c r="K297" s="34"/>
      <c r="L297" s="34"/>
      <c r="M297" s="34"/>
    </row>
    <row r="298" spans="2:13" ht="14">
      <c r="B298" s="83" t="s">
        <v>277</v>
      </c>
      <c r="C298" s="84"/>
      <c r="D298" s="129">
        <v>0</v>
      </c>
      <c r="E298" s="130">
        <f t="shared" si="20"/>
        <v>0</v>
      </c>
      <c r="F298" s="84"/>
      <c r="G298" s="84"/>
      <c r="H298" s="84"/>
      <c r="J298" s="34"/>
      <c r="K298" s="34"/>
      <c r="L298" s="34"/>
      <c r="M298" s="34"/>
    </row>
    <row r="299" spans="2:13" ht="14">
      <c r="B299" s="83" t="s">
        <v>278</v>
      </c>
      <c r="C299" s="84"/>
      <c r="D299" s="129">
        <v>0</v>
      </c>
      <c r="E299" s="130">
        <f t="shared" si="20"/>
        <v>0</v>
      </c>
      <c r="F299" s="84"/>
      <c r="G299" s="84"/>
      <c r="H299" s="84"/>
      <c r="J299" s="34"/>
      <c r="K299" s="34"/>
      <c r="L299" s="34"/>
      <c r="M299" s="34"/>
    </row>
    <row r="300" spans="2:13" ht="14">
      <c r="B300" s="83" t="s">
        <v>279</v>
      </c>
      <c r="C300" s="84"/>
      <c r="D300" s="129">
        <v>0</v>
      </c>
      <c r="E300" s="130">
        <f t="shared" si="20"/>
        <v>0</v>
      </c>
      <c r="F300" s="84"/>
      <c r="G300" s="84"/>
      <c r="H300" s="84"/>
      <c r="J300" s="34"/>
      <c r="K300" s="34"/>
      <c r="L300" s="34"/>
      <c r="M300" s="34"/>
    </row>
    <row r="301" spans="2:13" ht="14">
      <c r="B301" s="83" t="s">
        <v>280</v>
      </c>
      <c r="C301" s="84"/>
      <c r="D301" s="129">
        <v>15000</v>
      </c>
      <c r="E301" s="130">
        <f t="shared" si="20"/>
        <v>110.29411764705883</v>
      </c>
      <c r="F301" s="84"/>
      <c r="G301" s="84"/>
      <c r="H301" s="84"/>
      <c r="J301" s="34"/>
      <c r="K301" s="34"/>
      <c r="L301" s="34"/>
      <c r="M301" s="34"/>
    </row>
    <row r="302" spans="2:13" ht="14">
      <c r="B302" s="83" t="s">
        <v>281</v>
      </c>
      <c r="C302" s="99"/>
      <c r="D302" s="129">
        <v>150000</v>
      </c>
      <c r="E302" s="130">
        <f t="shared" si="20"/>
        <v>1102.9411764705883</v>
      </c>
      <c r="F302" s="84"/>
      <c r="G302" s="84"/>
      <c r="H302" s="84"/>
      <c r="J302" s="34"/>
      <c r="K302" s="34"/>
      <c r="L302" s="34"/>
      <c r="M302" s="34"/>
    </row>
    <row r="303" spans="2:13" ht="14">
      <c r="B303" s="90" t="s">
        <v>45</v>
      </c>
      <c r="C303" s="91"/>
      <c r="D303" s="92">
        <f>SUM(D297:D302)</f>
        <v>165000</v>
      </c>
      <c r="E303" s="93">
        <f t="shared" si="20"/>
        <v>1213.2352941176471</v>
      </c>
      <c r="F303" s="84"/>
      <c r="G303" s="84"/>
      <c r="H303" s="84"/>
      <c r="J303" s="34"/>
      <c r="K303" s="34"/>
      <c r="L303" s="34"/>
      <c r="M303" s="34"/>
    </row>
    <row r="304" spans="2:13" ht="14">
      <c r="B304" s="83"/>
      <c r="C304" s="121"/>
      <c r="D304" s="129"/>
      <c r="E304" s="130"/>
      <c r="F304" s="84"/>
      <c r="G304" s="84"/>
      <c r="H304" s="84"/>
      <c r="J304" s="34"/>
      <c r="K304" s="34"/>
      <c r="L304" s="34"/>
      <c r="M304" s="34"/>
    </row>
    <row r="305" spans="2:13" ht="14">
      <c r="B305" s="98" t="s">
        <v>282</v>
      </c>
      <c r="C305" s="84"/>
      <c r="D305" s="129"/>
      <c r="E305" s="130"/>
      <c r="F305" s="84"/>
      <c r="G305" s="84"/>
      <c r="H305" s="84"/>
      <c r="J305" s="34"/>
      <c r="K305" s="34"/>
      <c r="L305" s="34"/>
      <c r="M305" s="34"/>
    </row>
    <row r="306" spans="2:13" ht="14">
      <c r="B306" s="83" t="s">
        <v>283</v>
      </c>
      <c r="C306" s="84"/>
      <c r="D306" s="129">
        <v>50000</v>
      </c>
      <c r="E306" s="130">
        <f t="shared" ref="E306:E311" si="21">D306/$H$7</f>
        <v>367.64705882352939</v>
      </c>
      <c r="F306" s="84"/>
      <c r="G306" s="84"/>
      <c r="H306" s="84"/>
      <c r="J306" s="34"/>
      <c r="K306" s="34"/>
      <c r="L306" s="34"/>
      <c r="M306" s="34"/>
    </row>
    <row r="307" spans="2:13" ht="14">
      <c r="B307" s="83" t="s">
        <v>284</v>
      </c>
      <c r="C307" s="84"/>
      <c r="D307" s="129">
        <v>0</v>
      </c>
      <c r="E307" s="130">
        <f t="shared" si="21"/>
        <v>0</v>
      </c>
      <c r="F307" s="84"/>
      <c r="G307" s="84"/>
      <c r="H307" s="84"/>
      <c r="J307" s="34"/>
      <c r="K307" s="34"/>
      <c r="L307" s="34"/>
      <c r="M307" s="34"/>
    </row>
    <row r="308" spans="2:13" ht="14">
      <c r="B308" s="83" t="s">
        <v>285</v>
      </c>
      <c r="C308" s="84"/>
      <c r="D308" s="129">
        <v>10000</v>
      </c>
      <c r="E308" s="130">
        <f t="shared" si="21"/>
        <v>73.529411764705884</v>
      </c>
      <c r="F308" s="84"/>
      <c r="G308" s="84"/>
      <c r="H308" s="84"/>
      <c r="J308" s="34"/>
      <c r="K308" s="34"/>
      <c r="L308" s="34"/>
      <c r="M308" s="34"/>
    </row>
    <row r="309" spans="2:13" ht="14">
      <c r="B309" s="83" t="s">
        <v>286</v>
      </c>
      <c r="C309" s="84"/>
      <c r="D309" s="129">
        <v>75000</v>
      </c>
      <c r="E309" s="130">
        <f t="shared" si="21"/>
        <v>551.47058823529414</v>
      </c>
      <c r="F309" s="84"/>
      <c r="G309" s="84"/>
      <c r="H309" s="84"/>
      <c r="J309" s="34"/>
      <c r="K309" s="34"/>
      <c r="L309" s="34"/>
      <c r="M309" s="34"/>
    </row>
    <row r="310" spans="2:13" ht="14">
      <c r="B310" s="83" t="s">
        <v>287</v>
      </c>
      <c r="C310" s="99"/>
      <c r="D310" s="129">
        <v>0</v>
      </c>
      <c r="E310" s="130">
        <f t="shared" si="21"/>
        <v>0</v>
      </c>
      <c r="F310" s="84"/>
      <c r="G310" s="84"/>
      <c r="H310" s="84"/>
      <c r="J310" s="34"/>
      <c r="K310" s="34"/>
      <c r="L310" s="34"/>
      <c r="M310" s="34"/>
    </row>
    <row r="311" spans="2:13" ht="14">
      <c r="B311" s="90" t="s">
        <v>45</v>
      </c>
      <c r="C311" s="91"/>
      <c r="D311" s="92">
        <f>SUM(D306:D310)</f>
        <v>135000</v>
      </c>
      <c r="E311" s="93">
        <f t="shared" si="21"/>
        <v>992.64705882352939</v>
      </c>
      <c r="F311" s="84"/>
      <c r="G311" s="84"/>
      <c r="H311" s="84"/>
      <c r="J311" s="34"/>
      <c r="K311" s="34"/>
      <c r="L311" s="34"/>
      <c r="M311" s="34"/>
    </row>
    <row r="312" spans="2:13" ht="14">
      <c r="B312" s="83"/>
      <c r="C312" s="121"/>
      <c r="D312" s="129"/>
      <c r="E312" s="130"/>
      <c r="F312" s="84"/>
      <c r="G312" s="84"/>
      <c r="H312" s="84"/>
      <c r="J312" s="34"/>
      <c r="K312" s="34"/>
      <c r="L312" s="34"/>
      <c r="M312" s="34"/>
    </row>
    <row r="313" spans="2:13" ht="14">
      <c r="B313" s="98" t="s">
        <v>288</v>
      </c>
      <c r="C313" s="84"/>
      <c r="D313" s="129"/>
      <c r="E313" s="130"/>
      <c r="F313" s="84"/>
      <c r="G313" s="84"/>
      <c r="H313" s="84"/>
      <c r="J313" s="34"/>
      <c r="K313" s="34"/>
      <c r="L313" s="34"/>
      <c r="M313" s="34"/>
    </row>
    <row r="314" spans="2:13" ht="14">
      <c r="B314" s="83" t="s">
        <v>289</v>
      </c>
      <c r="C314" s="84"/>
      <c r="D314" s="129">
        <v>25000</v>
      </c>
      <c r="E314" s="130">
        <f t="shared" ref="E314:E321" si="22">D314/$H$7</f>
        <v>183.8235294117647</v>
      </c>
      <c r="F314" s="84"/>
      <c r="G314" s="84"/>
      <c r="H314" s="84"/>
      <c r="J314" s="34"/>
      <c r="K314" s="34"/>
      <c r="L314" s="34"/>
      <c r="M314" s="34"/>
    </row>
    <row r="315" spans="2:13" ht="14">
      <c r="B315" s="83" t="s">
        <v>290</v>
      </c>
      <c r="C315" s="84"/>
      <c r="D315" s="129">
        <v>10000</v>
      </c>
      <c r="E315" s="130">
        <f t="shared" si="22"/>
        <v>73.529411764705884</v>
      </c>
      <c r="F315" s="84"/>
      <c r="G315" s="84"/>
      <c r="H315" s="84"/>
      <c r="J315" s="34"/>
      <c r="K315" s="34"/>
      <c r="L315" s="34"/>
      <c r="M315" s="34"/>
    </row>
    <row r="316" spans="2:13" ht="14">
      <c r="B316" s="83" t="s">
        <v>291</v>
      </c>
      <c r="C316" s="84"/>
      <c r="D316" s="129">
        <v>0</v>
      </c>
      <c r="E316" s="130">
        <f t="shared" si="22"/>
        <v>0</v>
      </c>
      <c r="F316" s="84"/>
      <c r="G316" s="84"/>
      <c r="H316" s="84"/>
      <c r="J316" s="34"/>
      <c r="K316" s="34"/>
      <c r="L316" s="34"/>
      <c r="M316" s="34"/>
    </row>
    <row r="317" spans="2:13" ht="14">
      <c r="B317" s="83" t="s">
        <v>292</v>
      </c>
      <c r="C317" s="84"/>
      <c r="D317" s="129">
        <v>7500</v>
      </c>
      <c r="E317" s="130">
        <f t="shared" si="22"/>
        <v>55.147058823529413</v>
      </c>
      <c r="F317" s="84"/>
      <c r="G317" s="84"/>
      <c r="H317" s="84"/>
      <c r="J317" s="34"/>
      <c r="K317" s="34"/>
      <c r="L317" s="34"/>
      <c r="M317" s="34"/>
    </row>
    <row r="318" spans="2:13" ht="14">
      <c r="B318" s="83" t="s">
        <v>293</v>
      </c>
      <c r="C318" s="84"/>
      <c r="D318" s="129">
        <v>0</v>
      </c>
      <c r="E318" s="130">
        <f t="shared" si="22"/>
        <v>0</v>
      </c>
      <c r="F318" s="84"/>
      <c r="G318" s="84"/>
      <c r="H318" s="84"/>
      <c r="J318" s="34"/>
      <c r="K318" s="34"/>
      <c r="L318" s="34"/>
      <c r="M318" s="34"/>
    </row>
    <row r="319" spans="2:13" ht="14">
      <c r="B319" s="83" t="s">
        <v>294</v>
      </c>
      <c r="C319" s="84"/>
      <c r="D319" s="129">
        <v>2500</v>
      </c>
      <c r="E319" s="130">
        <f t="shared" si="22"/>
        <v>18.382352941176471</v>
      </c>
      <c r="F319" s="84"/>
      <c r="G319" s="84"/>
      <c r="H319" s="84"/>
      <c r="J319" s="34"/>
      <c r="K319" s="34"/>
      <c r="L319" s="34"/>
      <c r="M319" s="34"/>
    </row>
    <row r="320" spans="2:13" ht="14">
      <c r="B320" s="83" t="s">
        <v>295</v>
      </c>
      <c r="C320" s="99"/>
      <c r="D320" s="129">
        <v>2500</v>
      </c>
      <c r="E320" s="130">
        <f t="shared" si="22"/>
        <v>18.382352941176471</v>
      </c>
      <c r="F320" s="84"/>
      <c r="G320" s="84"/>
      <c r="H320" s="84"/>
      <c r="J320" s="34"/>
      <c r="K320" s="34"/>
      <c r="L320" s="34"/>
      <c r="M320" s="34"/>
    </row>
    <row r="321" spans="2:13" ht="14">
      <c r="B321" s="90" t="s">
        <v>45</v>
      </c>
      <c r="C321" s="91"/>
      <c r="D321" s="92">
        <f>SUM(D314:D320)</f>
        <v>47500</v>
      </c>
      <c r="E321" s="93">
        <f t="shared" si="22"/>
        <v>349.26470588235293</v>
      </c>
      <c r="F321" s="84"/>
      <c r="G321" s="84"/>
      <c r="H321" s="84"/>
      <c r="J321" s="34"/>
      <c r="K321" s="34"/>
      <c r="L321" s="34"/>
      <c r="M321" s="34"/>
    </row>
    <row r="322" spans="2:13" ht="14">
      <c r="B322" s="83"/>
      <c r="C322" s="121"/>
      <c r="D322" s="129"/>
      <c r="E322" s="130"/>
      <c r="F322" s="84"/>
      <c r="G322" s="84"/>
      <c r="H322" s="84"/>
      <c r="J322" s="34"/>
      <c r="K322" s="34"/>
      <c r="L322" s="34"/>
      <c r="M322" s="34"/>
    </row>
    <row r="323" spans="2:13" ht="14">
      <c r="B323" s="98" t="s">
        <v>296</v>
      </c>
      <c r="C323" s="84"/>
      <c r="D323" s="129"/>
      <c r="E323" s="130"/>
      <c r="F323" s="84"/>
      <c r="G323" s="84"/>
      <c r="H323" s="84"/>
      <c r="J323" s="34"/>
      <c r="K323" s="34"/>
      <c r="L323" s="34"/>
      <c r="M323" s="34"/>
    </row>
    <row r="324" spans="2:13" ht="14">
      <c r="B324" s="83" t="s">
        <v>297</v>
      </c>
      <c r="C324" s="84"/>
      <c r="D324" s="129">
        <v>75000</v>
      </c>
      <c r="E324" s="130">
        <f>D324/$H$7</f>
        <v>551.47058823529414</v>
      </c>
      <c r="F324" s="84"/>
      <c r="G324" s="84"/>
      <c r="H324" s="84"/>
      <c r="J324" s="34"/>
      <c r="K324" s="34"/>
      <c r="L324" s="34"/>
      <c r="M324" s="34"/>
    </row>
    <row r="325" spans="2:13" ht="14">
      <c r="B325" s="83" t="s">
        <v>298</v>
      </c>
      <c r="C325" s="84"/>
      <c r="D325" s="129">
        <v>75000</v>
      </c>
      <c r="E325" s="130">
        <f>D325/$H$7</f>
        <v>551.47058823529414</v>
      </c>
      <c r="F325" s="84"/>
      <c r="G325" s="84"/>
      <c r="H325" s="84"/>
      <c r="J325" s="34"/>
      <c r="K325" s="34"/>
      <c r="L325" s="34"/>
      <c r="M325" s="34"/>
    </row>
    <row r="326" spans="2:13" ht="14">
      <c r="B326" s="83" t="s">
        <v>159</v>
      </c>
      <c r="C326" s="99"/>
      <c r="D326" s="129">
        <v>0</v>
      </c>
      <c r="E326" s="130">
        <f>D326/$H$7</f>
        <v>0</v>
      </c>
      <c r="F326" s="84"/>
      <c r="G326" s="84"/>
      <c r="H326" s="84"/>
      <c r="J326" s="34"/>
      <c r="K326" s="34"/>
      <c r="L326" s="34"/>
      <c r="M326" s="34"/>
    </row>
    <row r="327" spans="2:13" ht="14">
      <c r="B327" s="90" t="s">
        <v>45</v>
      </c>
      <c r="C327" s="91"/>
      <c r="D327" s="92">
        <f>SUM(D324:D326)</f>
        <v>150000</v>
      </c>
      <c r="E327" s="93">
        <f>D327/$H$7</f>
        <v>1102.9411764705883</v>
      </c>
      <c r="F327" s="84"/>
      <c r="G327" s="84"/>
      <c r="H327" s="84"/>
      <c r="J327" s="34"/>
      <c r="K327" s="34"/>
      <c r="L327" s="34"/>
      <c r="M327" s="34"/>
    </row>
    <row r="328" spans="2:13" ht="14">
      <c r="B328" s="83"/>
      <c r="C328" s="121"/>
      <c r="D328" s="129"/>
      <c r="E328" s="130"/>
      <c r="F328" s="84"/>
      <c r="G328" s="84"/>
      <c r="H328" s="84"/>
      <c r="J328" s="34"/>
      <c r="K328" s="34"/>
      <c r="L328" s="34"/>
      <c r="M328" s="34"/>
    </row>
    <row r="329" spans="2:13" ht="14">
      <c r="B329" s="98" t="s">
        <v>299</v>
      </c>
      <c r="C329" s="84"/>
      <c r="D329" s="129"/>
      <c r="E329" s="130"/>
      <c r="F329" s="84"/>
      <c r="G329" s="84"/>
      <c r="H329" s="84"/>
      <c r="J329" s="34"/>
      <c r="K329" s="34"/>
      <c r="L329" s="34"/>
      <c r="M329" s="34"/>
    </row>
    <row r="330" spans="2:13" ht="14">
      <c r="B330" s="83" t="s">
        <v>300</v>
      </c>
      <c r="C330" s="84"/>
      <c r="D330" s="129">
        <v>544000</v>
      </c>
      <c r="E330" s="130">
        <f t="shared" ref="E330:E345" si="23">D330/$H$7</f>
        <v>4000</v>
      </c>
      <c r="F330" s="84"/>
      <c r="G330" s="84"/>
      <c r="H330" s="84"/>
      <c r="J330" s="34"/>
      <c r="K330" s="34"/>
      <c r="L330" s="34"/>
      <c r="M330" s="34"/>
    </row>
    <row r="331" spans="2:13" ht="14">
      <c r="B331" s="83" t="s">
        <v>301</v>
      </c>
      <c r="C331" s="84"/>
      <c r="D331" s="129">
        <v>0</v>
      </c>
      <c r="E331" s="130">
        <f t="shared" si="23"/>
        <v>0</v>
      </c>
      <c r="F331" s="84"/>
      <c r="G331" s="84"/>
      <c r="H331" s="84"/>
      <c r="J331" s="34"/>
      <c r="K331" s="34"/>
      <c r="L331" s="34"/>
      <c r="M331" s="34"/>
    </row>
    <row r="332" spans="2:13" ht="14">
      <c r="B332" s="83" t="s">
        <v>302</v>
      </c>
      <c r="C332" s="84"/>
      <c r="D332" s="129">
        <v>0</v>
      </c>
      <c r="E332" s="130">
        <f t="shared" si="23"/>
        <v>0</v>
      </c>
      <c r="F332" s="84"/>
      <c r="G332" s="84"/>
      <c r="H332" s="84"/>
      <c r="J332" s="34"/>
      <c r="K332" s="34"/>
      <c r="L332" s="34"/>
      <c r="M332" s="34"/>
    </row>
    <row r="333" spans="2:13" ht="14">
      <c r="B333" s="83" t="s">
        <v>303</v>
      </c>
      <c r="C333" s="84"/>
      <c r="D333" s="129">
        <v>0</v>
      </c>
      <c r="E333" s="130">
        <f t="shared" si="23"/>
        <v>0</v>
      </c>
      <c r="F333" s="84"/>
      <c r="G333" s="84"/>
      <c r="H333" s="84"/>
      <c r="J333" s="34"/>
      <c r="K333" s="34"/>
      <c r="L333" s="34"/>
      <c r="M333" s="34"/>
    </row>
    <row r="334" spans="2:13" ht="14">
      <c r="B334" s="83" t="s">
        <v>304</v>
      </c>
      <c r="C334" s="84"/>
      <c r="D334" s="129">
        <v>0</v>
      </c>
      <c r="E334" s="130">
        <f t="shared" si="23"/>
        <v>0</v>
      </c>
      <c r="F334" s="84"/>
      <c r="G334" s="84"/>
      <c r="H334" s="84"/>
      <c r="J334" s="34"/>
      <c r="K334" s="34"/>
      <c r="L334" s="34"/>
      <c r="M334" s="34"/>
    </row>
    <row r="335" spans="2:13" ht="14">
      <c r="B335" s="83" t="s">
        <v>305</v>
      </c>
      <c r="C335" s="84"/>
      <c r="D335" s="129">
        <v>0</v>
      </c>
      <c r="E335" s="130">
        <f t="shared" si="23"/>
        <v>0</v>
      </c>
      <c r="F335" s="84"/>
      <c r="G335" s="84"/>
      <c r="H335" s="84"/>
      <c r="J335" s="34"/>
      <c r="K335" s="34"/>
      <c r="L335" s="34"/>
      <c r="M335" s="34"/>
    </row>
    <row r="336" spans="2:13" ht="14">
      <c r="B336" s="83" t="s">
        <v>306</v>
      </c>
      <c r="C336" s="84"/>
      <c r="D336" s="129"/>
      <c r="E336" s="130">
        <f t="shared" si="23"/>
        <v>0</v>
      </c>
      <c r="F336" s="84"/>
      <c r="G336" s="84"/>
      <c r="H336" s="84"/>
      <c r="J336" s="34"/>
      <c r="K336" s="34"/>
      <c r="L336" s="34"/>
      <c r="M336" s="34"/>
    </row>
    <row r="337" spans="2:13" ht="14">
      <c r="B337" s="83" t="s">
        <v>301</v>
      </c>
      <c r="C337" s="84"/>
      <c r="D337" s="129">
        <v>0</v>
      </c>
      <c r="E337" s="130">
        <f t="shared" si="23"/>
        <v>0</v>
      </c>
      <c r="F337" s="84"/>
      <c r="G337" s="84"/>
      <c r="H337" s="84"/>
      <c r="J337" s="34"/>
      <c r="K337" s="34"/>
      <c r="L337" s="34"/>
      <c r="M337" s="34"/>
    </row>
    <row r="338" spans="2:13" ht="14">
      <c r="B338" s="83" t="s">
        <v>302</v>
      </c>
      <c r="C338" s="84"/>
      <c r="D338" s="129">
        <v>0</v>
      </c>
      <c r="E338" s="130">
        <f t="shared" si="23"/>
        <v>0</v>
      </c>
      <c r="F338" s="84"/>
      <c r="G338" s="84"/>
      <c r="H338" s="84"/>
      <c r="J338" s="34"/>
      <c r="K338" s="34"/>
      <c r="L338" s="34"/>
      <c r="M338" s="34"/>
    </row>
    <row r="339" spans="2:13" ht="14">
      <c r="B339" s="83" t="s">
        <v>303</v>
      </c>
      <c r="C339" s="84"/>
      <c r="D339" s="129">
        <v>0</v>
      </c>
      <c r="E339" s="130">
        <f t="shared" si="23"/>
        <v>0</v>
      </c>
      <c r="F339" s="84"/>
      <c r="G339" s="84"/>
      <c r="H339" s="84"/>
      <c r="J339" s="34"/>
      <c r="K339" s="34"/>
      <c r="L339" s="34"/>
      <c r="M339" s="34"/>
    </row>
    <row r="340" spans="2:13" ht="14">
      <c r="B340" s="83" t="s">
        <v>304</v>
      </c>
      <c r="C340" s="84"/>
      <c r="D340" s="129">
        <v>0</v>
      </c>
      <c r="E340" s="130">
        <f t="shared" si="23"/>
        <v>0</v>
      </c>
      <c r="F340" s="84"/>
      <c r="G340" s="84"/>
      <c r="H340" s="84"/>
      <c r="J340" s="34"/>
      <c r="K340" s="34"/>
      <c r="L340" s="34"/>
      <c r="M340" s="34"/>
    </row>
    <row r="341" spans="2:13" ht="14">
      <c r="B341" s="83" t="s">
        <v>307</v>
      </c>
      <c r="C341" s="84"/>
      <c r="D341" s="129">
        <v>0</v>
      </c>
      <c r="E341" s="130">
        <f t="shared" si="23"/>
        <v>0</v>
      </c>
      <c r="F341" s="84"/>
      <c r="G341" s="84"/>
      <c r="H341" s="84"/>
      <c r="J341" s="34"/>
      <c r="K341" s="34"/>
      <c r="L341" s="34"/>
      <c r="M341" s="34"/>
    </row>
    <row r="342" spans="2:13" ht="14">
      <c r="B342" s="83" t="s">
        <v>308</v>
      </c>
      <c r="C342" s="84"/>
      <c r="D342" s="129">
        <v>0</v>
      </c>
      <c r="E342" s="130">
        <f t="shared" si="23"/>
        <v>0</v>
      </c>
      <c r="F342" s="84"/>
      <c r="G342" s="84"/>
      <c r="H342" s="84"/>
      <c r="J342" s="34"/>
      <c r="K342" s="34"/>
      <c r="L342" s="34"/>
      <c r="M342" s="34"/>
    </row>
    <row r="343" spans="2:13" ht="14">
      <c r="B343" s="83" t="s">
        <v>309</v>
      </c>
      <c r="C343" s="84"/>
      <c r="D343" s="129">
        <v>0</v>
      </c>
      <c r="E343" s="130">
        <f t="shared" si="23"/>
        <v>0</v>
      </c>
      <c r="F343" s="84"/>
      <c r="G343" s="84"/>
      <c r="H343" s="84"/>
      <c r="J343" s="34"/>
      <c r="K343" s="34"/>
      <c r="L343" s="34"/>
      <c r="M343" s="34"/>
    </row>
    <row r="344" spans="2:13" ht="14">
      <c r="B344" s="83" t="s">
        <v>310</v>
      </c>
      <c r="C344" s="99"/>
      <c r="D344" s="129">
        <v>0</v>
      </c>
      <c r="E344" s="130">
        <f t="shared" si="23"/>
        <v>0</v>
      </c>
      <c r="F344" s="84"/>
      <c r="G344" s="84"/>
      <c r="H344" s="84"/>
      <c r="J344" s="34"/>
      <c r="K344" s="34"/>
      <c r="L344" s="34"/>
      <c r="M344" s="34"/>
    </row>
    <row r="345" spans="2:13" ht="14">
      <c r="B345" s="90" t="s">
        <v>45</v>
      </c>
      <c r="C345" s="91"/>
      <c r="D345" s="92">
        <f>SUM(D330:D344)</f>
        <v>544000</v>
      </c>
      <c r="E345" s="93">
        <f t="shared" si="23"/>
        <v>4000</v>
      </c>
      <c r="F345" s="84"/>
      <c r="G345" s="84"/>
      <c r="H345" s="84"/>
      <c r="J345" s="34"/>
      <c r="K345" s="34"/>
      <c r="L345" s="34"/>
      <c r="M345" s="34"/>
    </row>
    <row r="346" spans="2:13" ht="14">
      <c r="B346" s="83"/>
      <c r="C346" s="121"/>
      <c r="D346" s="129"/>
      <c r="E346" s="130"/>
      <c r="F346" s="84"/>
      <c r="G346" s="84"/>
      <c r="H346" s="84"/>
      <c r="J346" s="34"/>
      <c r="K346" s="34"/>
      <c r="L346" s="34"/>
      <c r="M346" s="34"/>
    </row>
    <row r="347" spans="2:13" ht="14">
      <c r="B347" s="98" t="s">
        <v>91</v>
      </c>
      <c r="C347" s="84"/>
      <c r="D347" s="129"/>
      <c r="E347" s="130"/>
      <c r="F347" s="84"/>
      <c r="G347" s="84"/>
      <c r="H347" s="84"/>
      <c r="J347" s="34"/>
      <c r="K347" s="34"/>
      <c r="L347" s="34"/>
      <c r="M347" s="34"/>
    </row>
    <row r="348" spans="2:13" ht="14">
      <c r="B348" s="83" t="s">
        <v>91</v>
      </c>
      <c r="C348" s="99"/>
      <c r="D348" s="129">
        <v>500000</v>
      </c>
      <c r="E348" s="130">
        <f>D348/$H$7</f>
        <v>3676.4705882352941</v>
      </c>
      <c r="F348" s="84"/>
      <c r="G348" s="84"/>
      <c r="H348" s="84"/>
      <c r="J348" s="34"/>
      <c r="K348" s="34"/>
      <c r="L348" s="34"/>
      <c r="M348" s="34"/>
    </row>
    <row r="349" spans="2:13" ht="14">
      <c r="B349" s="90" t="s">
        <v>45</v>
      </c>
      <c r="C349" s="91"/>
      <c r="D349" s="92">
        <f>SUM(D348)</f>
        <v>500000</v>
      </c>
      <c r="E349" s="93">
        <f>D349/$H$7</f>
        <v>3676.4705882352941</v>
      </c>
      <c r="F349" s="84"/>
      <c r="G349" s="84"/>
      <c r="H349" s="84"/>
      <c r="J349" s="34"/>
      <c r="K349" s="34"/>
      <c r="L349" s="34"/>
      <c r="M349" s="34"/>
    </row>
    <row r="350" spans="2:13" ht="14">
      <c r="B350" s="83"/>
      <c r="C350" s="121"/>
      <c r="D350" s="129"/>
      <c r="E350" s="130"/>
      <c r="F350" s="84"/>
      <c r="G350" s="84"/>
      <c r="H350" s="84"/>
      <c r="J350" s="34"/>
      <c r="K350" s="34"/>
      <c r="L350" s="34"/>
      <c r="M350" s="34"/>
    </row>
    <row r="351" spans="2:13" ht="14">
      <c r="B351" s="98" t="s">
        <v>311</v>
      </c>
      <c r="C351" s="84"/>
      <c r="D351" s="129"/>
      <c r="E351" s="130"/>
      <c r="F351" s="84"/>
      <c r="G351" s="84"/>
      <c r="H351" s="84"/>
      <c r="J351" s="34"/>
      <c r="K351" s="34"/>
      <c r="L351" s="34"/>
      <c r="M351" s="34"/>
    </row>
    <row r="352" spans="2:13" ht="14">
      <c r="B352" s="83" t="s">
        <v>312</v>
      </c>
      <c r="C352" s="99"/>
      <c r="D352" s="129">
        <v>1000000</v>
      </c>
      <c r="E352" s="130">
        <f>D352/$H$7</f>
        <v>7352.9411764705883</v>
      </c>
      <c r="F352" s="84"/>
      <c r="G352" s="84"/>
      <c r="H352" s="84"/>
      <c r="J352" s="34"/>
      <c r="K352" s="34"/>
      <c r="L352" s="34"/>
      <c r="M352" s="34"/>
    </row>
    <row r="353" spans="2:13" ht="14">
      <c r="B353" s="90" t="s">
        <v>45</v>
      </c>
      <c r="C353" s="91"/>
      <c r="D353" s="92">
        <f>SUM(D352)</f>
        <v>1000000</v>
      </c>
      <c r="E353" s="93">
        <f>D353/$H$7</f>
        <v>7352.9411764705883</v>
      </c>
      <c r="F353" s="84"/>
      <c r="G353" s="84"/>
      <c r="H353" s="84"/>
      <c r="J353" s="34"/>
      <c r="K353" s="34"/>
      <c r="L353" s="34"/>
      <c r="M353" s="34"/>
    </row>
    <row r="354" spans="2:13" ht="14">
      <c r="B354" s="83"/>
      <c r="C354" s="121"/>
      <c r="D354" s="129"/>
      <c r="E354" s="130"/>
      <c r="F354" s="84"/>
      <c r="G354" s="84"/>
      <c r="H354" s="84"/>
      <c r="J354" s="34"/>
      <c r="K354" s="34"/>
      <c r="L354" s="34"/>
      <c r="M354" s="34"/>
    </row>
    <row r="355" spans="2:13" ht="14">
      <c r="B355" s="98" t="s">
        <v>93</v>
      </c>
      <c r="C355" s="84"/>
      <c r="D355" s="129"/>
      <c r="E355" s="130"/>
      <c r="F355" s="84"/>
      <c r="G355" s="84"/>
      <c r="H355" s="84"/>
      <c r="J355" s="34"/>
      <c r="K355" s="34"/>
      <c r="L355" s="34"/>
      <c r="M355" s="34"/>
    </row>
    <row r="356" spans="2:13" ht="14">
      <c r="B356" s="133" t="s">
        <v>313</v>
      </c>
      <c r="C356" s="84"/>
      <c r="D356" s="129">
        <v>500000</v>
      </c>
      <c r="E356" s="130">
        <f>D356/$H$7</f>
        <v>3676.4705882352941</v>
      </c>
      <c r="F356" s="84"/>
      <c r="G356" s="84"/>
      <c r="H356" s="84"/>
      <c r="J356" s="34"/>
      <c r="K356" s="34"/>
      <c r="L356" s="34"/>
      <c r="M356" s="34"/>
    </row>
    <row r="357" spans="2:13" ht="14">
      <c r="B357" s="90" t="s">
        <v>45</v>
      </c>
      <c r="C357" s="91"/>
      <c r="D357" s="92">
        <f>SUM(D356)</f>
        <v>500000</v>
      </c>
      <c r="E357" s="93">
        <f>D357/$H$7</f>
        <v>3676.4705882352941</v>
      </c>
      <c r="F357" s="84"/>
      <c r="G357" s="84"/>
      <c r="H357" s="84"/>
      <c r="J357" s="34"/>
      <c r="K357" s="34"/>
      <c r="L357" s="34"/>
      <c r="M357" s="34"/>
    </row>
    <row r="358" spans="2:13" ht="14">
      <c r="B358" s="83"/>
      <c r="C358" s="121"/>
      <c r="D358" s="129"/>
      <c r="E358" s="130"/>
      <c r="F358" s="84"/>
      <c r="G358" s="84"/>
      <c r="H358" s="84"/>
      <c r="J358" s="34"/>
      <c r="K358" s="34"/>
      <c r="L358" s="34"/>
      <c r="M358" s="34"/>
    </row>
    <row r="359" spans="2:13" ht="14">
      <c r="B359" s="98" t="s">
        <v>314</v>
      </c>
      <c r="C359" s="84"/>
      <c r="D359" s="129"/>
      <c r="E359" s="130"/>
      <c r="F359" s="84"/>
      <c r="G359" s="84"/>
      <c r="H359" s="84"/>
      <c r="J359" s="34"/>
      <c r="K359" s="34"/>
      <c r="L359" s="34"/>
      <c r="M359" s="34"/>
    </row>
    <row r="360" spans="2:13" ht="14">
      <c r="B360" s="83" t="s">
        <v>315</v>
      </c>
      <c r="C360" s="84"/>
      <c r="D360" s="129">
        <v>0</v>
      </c>
      <c r="E360" s="130">
        <f t="shared" ref="E360:E372" si="24">D360/$H$7</f>
        <v>0</v>
      </c>
      <c r="F360" s="84"/>
      <c r="G360" s="84"/>
      <c r="H360" s="84"/>
      <c r="J360" s="34"/>
      <c r="K360" s="34"/>
      <c r="L360" s="34"/>
      <c r="M360" s="34"/>
    </row>
    <row r="361" spans="2:13" ht="14">
      <c r="B361" s="83" t="s">
        <v>316</v>
      </c>
      <c r="C361" s="84"/>
      <c r="D361" s="129">
        <v>0</v>
      </c>
      <c r="E361" s="130">
        <f t="shared" si="24"/>
        <v>0</v>
      </c>
      <c r="F361" s="84"/>
      <c r="G361" s="84"/>
      <c r="H361" s="84"/>
      <c r="J361" s="34"/>
      <c r="K361" s="34"/>
      <c r="L361" s="34"/>
      <c r="M361" s="34"/>
    </row>
    <row r="362" spans="2:13" ht="14">
      <c r="B362" s="83" t="s">
        <v>317</v>
      </c>
      <c r="C362" s="84"/>
      <c r="D362" s="129">
        <v>0</v>
      </c>
      <c r="E362" s="130">
        <f t="shared" si="24"/>
        <v>0</v>
      </c>
      <c r="F362" s="84"/>
      <c r="G362" s="84"/>
      <c r="H362" s="84"/>
      <c r="J362" s="34"/>
      <c r="K362" s="34"/>
      <c r="L362" s="34"/>
      <c r="M362" s="34"/>
    </row>
    <row r="363" spans="2:13" ht="14">
      <c r="B363" s="83" t="s">
        <v>318</v>
      </c>
      <c r="C363" s="84"/>
      <c r="D363" s="129">
        <v>0</v>
      </c>
      <c r="E363" s="130">
        <f t="shared" si="24"/>
        <v>0</v>
      </c>
      <c r="F363" s="84"/>
      <c r="G363" s="84"/>
      <c r="H363" s="84"/>
      <c r="J363" s="34"/>
      <c r="K363" s="34"/>
      <c r="L363" s="34"/>
      <c r="M363" s="34"/>
    </row>
    <row r="364" spans="2:13" ht="14">
      <c r="B364" s="83" t="s">
        <v>319</v>
      </c>
      <c r="C364" s="84"/>
      <c r="D364" s="129">
        <v>0</v>
      </c>
      <c r="E364" s="130">
        <f t="shared" si="24"/>
        <v>0</v>
      </c>
      <c r="F364" s="84"/>
      <c r="G364" s="84"/>
      <c r="H364" s="84"/>
      <c r="J364" s="34"/>
      <c r="K364" s="34"/>
      <c r="L364" s="34"/>
      <c r="M364" s="34"/>
    </row>
    <row r="365" spans="2:13" ht="14">
      <c r="B365" s="83" t="s">
        <v>320</v>
      </c>
      <c r="C365" s="84"/>
      <c r="D365" s="129">
        <v>0</v>
      </c>
      <c r="E365" s="130">
        <f t="shared" si="24"/>
        <v>0</v>
      </c>
      <c r="F365" s="84"/>
      <c r="G365" s="84"/>
      <c r="H365" s="84"/>
      <c r="J365" s="34"/>
      <c r="K365" s="34"/>
      <c r="L365" s="34"/>
      <c r="M365" s="34"/>
    </row>
    <row r="366" spans="2:13" ht="14">
      <c r="B366" s="83" t="s">
        <v>321</v>
      </c>
      <c r="C366" s="84"/>
      <c r="D366" s="129">
        <v>0</v>
      </c>
      <c r="E366" s="130">
        <f t="shared" si="24"/>
        <v>0</v>
      </c>
      <c r="F366" s="84"/>
      <c r="G366" s="84"/>
      <c r="H366" s="84"/>
      <c r="J366" s="34"/>
      <c r="K366" s="34"/>
      <c r="L366" s="34"/>
      <c r="M366" s="34"/>
    </row>
    <row r="367" spans="2:13" ht="14">
      <c r="B367" s="83" t="s">
        <v>322</v>
      </c>
      <c r="C367" s="84"/>
      <c r="D367" s="129">
        <v>100000</v>
      </c>
      <c r="E367" s="130">
        <f t="shared" si="24"/>
        <v>735.29411764705878</v>
      </c>
      <c r="F367" s="84"/>
      <c r="G367" s="84"/>
      <c r="H367" s="84"/>
      <c r="J367" s="34"/>
      <c r="K367" s="34"/>
      <c r="L367" s="34"/>
      <c r="M367" s="34"/>
    </row>
    <row r="368" spans="2:13" ht="14">
      <c r="B368" s="83" t="s">
        <v>323</v>
      </c>
      <c r="C368" s="84"/>
      <c r="D368" s="129">
        <v>0</v>
      </c>
      <c r="E368" s="130">
        <f t="shared" si="24"/>
        <v>0</v>
      </c>
      <c r="F368" s="84"/>
      <c r="G368" s="84"/>
      <c r="H368" s="84"/>
      <c r="J368" s="34"/>
      <c r="K368" s="34"/>
      <c r="L368" s="34"/>
      <c r="M368" s="34"/>
    </row>
    <row r="369" spans="2:13" ht="14">
      <c r="B369" s="83" t="s">
        <v>324</v>
      </c>
      <c r="C369" s="84"/>
      <c r="D369" s="129">
        <v>0</v>
      </c>
      <c r="E369" s="130">
        <f t="shared" si="24"/>
        <v>0</v>
      </c>
      <c r="F369" s="84"/>
      <c r="G369" s="84"/>
      <c r="H369" s="84"/>
      <c r="J369" s="34"/>
      <c r="K369" s="34"/>
      <c r="L369" s="34"/>
      <c r="M369" s="34"/>
    </row>
    <row r="370" spans="2:13" ht="14">
      <c r="B370" s="83" t="s">
        <v>325</v>
      </c>
      <c r="C370" s="84"/>
      <c r="D370" s="129">
        <v>0</v>
      </c>
      <c r="E370" s="130">
        <f t="shared" si="24"/>
        <v>0</v>
      </c>
      <c r="F370" s="84"/>
      <c r="G370" s="84"/>
      <c r="H370" s="84"/>
      <c r="J370" s="34"/>
      <c r="K370" s="34"/>
      <c r="L370" s="34"/>
      <c r="M370" s="34"/>
    </row>
    <row r="371" spans="2:13" ht="14">
      <c r="B371" s="133" t="s">
        <v>326</v>
      </c>
      <c r="C371" s="84"/>
      <c r="D371" s="129">
        <v>10500</v>
      </c>
      <c r="E371" s="130">
        <f t="shared" si="24"/>
        <v>77.205882352941174</v>
      </c>
      <c r="F371" s="84"/>
      <c r="G371" s="84"/>
      <c r="H371" s="84"/>
      <c r="J371" s="34"/>
      <c r="K371" s="34"/>
      <c r="L371" s="34"/>
      <c r="M371" s="34"/>
    </row>
    <row r="372" spans="2:13" ht="14">
      <c r="B372" s="90" t="s">
        <v>45</v>
      </c>
      <c r="C372" s="91"/>
      <c r="D372" s="92">
        <f>SUM(D360:D371)</f>
        <v>110500</v>
      </c>
      <c r="E372" s="93">
        <f t="shared" si="24"/>
        <v>812.5</v>
      </c>
      <c r="F372" s="84"/>
      <c r="G372" s="84"/>
      <c r="H372" s="84"/>
      <c r="J372" s="34"/>
      <c r="K372" s="34"/>
      <c r="L372" s="34"/>
      <c r="M372" s="34"/>
    </row>
    <row r="373" spans="2:13" ht="14">
      <c r="B373" s="83"/>
      <c r="C373" s="84"/>
      <c r="D373" s="134"/>
      <c r="E373" s="134"/>
      <c r="F373" s="84"/>
      <c r="G373" s="84"/>
      <c r="H373" s="84"/>
      <c r="J373" s="34"/>
      <c r="K373" s="34"/>
      <c r="L373" s="34"/>
      <c r="M373" s="34"/>
    </row>
    <row r="374" spans="2:13" ht="14">
      <c r="B374" s="98" t="s">
        <v>327</v>
      </c>
      <c r="C374" s="84"/>
      <c r="D374" s="134"/>
      <c r="E374" s="134"/>
      <c r="F374" s="84"/>
      <c r="G374" s="84"/>
      <c r="H374" s="84"/>
      <c r="J374" s="34"/>
      <c r="K374" s="34"/>
      <c r="L374" s="34"/>
      <c r="M374" s="34"/>
    </row>
    <row r="375" spans="2:13" ht="14">
      <c r="B375" s="83" t="s">
        <v>328</v>
      </c>
      <c r="C375" s="84"/>
      <c r="D375" s="135">
        <f>D252+D258+D264+D271+D277+D294+D303+D311+D321+D327+D345+D349+D353+D357+D372</f>
        <v>4012000</v>
      </c>
      <c r="E375" s="136">
        <f>D375/$H$7</f>
        <v>29500</v>
      </c>
      <c r="J375" s="34"/>
      <c r="K375" s="34"/>
      <c r="L375" s="34"/>
      <c r="M375" s="34"/>
    </row>
    <row r="376" spans="2:13" ht="14">
      <c r="B376" s="83" t="s">
        <v>329</v>
      </c>
      <c r="C376" s="84"/>
      <c r="D376" s="135">
        <f>SUM(D26,D42)</f>
        <v>9934500</v>
      </c>
      <c r="E376" s="136">
        <f>D376/$H$7</f>
        <v>73047.794117647063</v>
      </c>
      <c r="J376" s="34"/>
      <c r="K376" s="34"/>
      <c r="L376" s="34"/>
      <c r="M376" s="34"/>
    </row>
    <row r="377" spans="2:13" ht="14">
      <c r="B377" s="83" t="s">
        <v>330</v>
      </c>
      <c r="C377" s="84"/>
      <c r="D377" s="135">
        <f>D51+D61+D65+D76+D92+D106+D118+D130+D144+D155+D176+D206+D214+D223</f>
        <v>19261900</v>
      </c>
      <c r="E377" s="136">
        <f>D377/$H$7</f>
        <v>141631.61764705883</v>
      </c>
      <c r="J377" s="34"/>
      <c r="K377" s="34"/>
      <c r="L377" s="34"/>
      <c r="M377" s="34"/>
    </row>
    <row r="378" spans="2:13" ht="15" thickBot="1">
      <c r="B378" s="137" t="s">
        <v>38</v>
      </c>
      <c r="C378" s="138"/>
      <c r="D378" s="139">
        <f>SUM(D375:D377)</f>
        <v>33208400</v>
      </c>
      <c r="E378" s="140">
        <f>D378/$H$7</f>
        <v>244179.41176470587</v>
      </c>
      <c r="J378" s="34"/>
      <c r="K378" s="34"/>
      <c r="L378" s="34"/>
      <c r="M378" s="34"/>
    </row>
    <row r="379" spans="2:13" ht="15" thickTop="1">
      <c r="B379" s="83"/>
      <c r="C379" s="84"/>
      <c r="D379" s="134"/>
      <c r="E379" s="134"/>
      <c r="J379" s="34"/>
      <c r="K379" s="34"/>
      <c r="L379" s="34"/>
      <c r="M379" s="34"/>
    </row>
    <row r="380" spans="2:13" ht="14">
      <c r="B380" s="83"/>
      <c r="C380" s="84"/>
      <c r="D380" s="134"/>
      <c r="E380" s="134"/>
      <c r="J380" s="34"/>
      <c r="K380" s="34"/>
      <c r="L380" s="34"/>
      <c r="M380" s="34"/>
    </row>
    <row r="381" spans="2:13" ht="14">
      <c r="B381" s="83"/>
      <c r="C381" s="84"/>
      <c r="D381" s="134"/>
      <c r="E381" s="134"/>
      <c r="J381" s="34"/>
      <c r="K381" s="34"/>
      <c r="L381" s="34"/>
      <c r="M381" s="34"/>
    </row>
    <row r="382" spans="2:13" ht="14">
      <c r="B382" s="83"/>
      <c r="C382" s="84"/>
      <c r="D382" s="134"/>
      <c r="E382" s="134"/>
      <c r="J382" s="34"/>
      <c r="K382" s="34"/>
      <c r="L382" s="34"/>
      <c r="M382" s="34"/>
    </row>
    <row r="383" spans="2:13" ht="14">
      <c r="B383" s="84"/>
      <c r="C383" s="84"/>
      <c r="D383" s="134"/>
      <c r="E383" s="134"/>
      <c r="J383" s="34"/>
      <c r="K383" s="34"/>
      <c r="L383" s="34"/>
      <c r="M383" s="34"/>
    </row>
    <row r="384" spans="2:13" ht="14">
      <c r="B384" s="84"/>
      <c r="C384" s="84"/>
      <c r="D384" s="134"/>
      <c r="E384" s="134"/>
      <c r="J384" s="34"/>
      <c r="K384" s="34"/>
      <c r="L384" s="34"/>
      <c r="M384" s="34"/>
    </row>
    <row r="385" spans="2:13" ht="14">
      <c r="B385" s="84"/>
      <c r="C385" s="84"/>
      <c r="D385" s="134"/>
      <c r="E385" s="134"/>
      <c r="J385" s="34"/>
      <c r="K385" s="34"/>
      <c r="L385" s="34"/>
      <c r="M385" s="34"/>
    </row>
    <row r="386" spans="2:13" ht="14">
      <c r="B386" s="84"/>
      <c r="C386" s="84"/>
      <c r="D386" s="84"/>
      <c r="E386" s="84"/>
      <c r="J386" s="34"/>
      <c r="K386" s="34"/>
      <c r="L386" s="34"/>
      <c r="M386" s="34"/>
    </row>
    <row r="387" spans="2:13" ht="14">
      <c r="B387" s="84"/>
      <c r="C387" s="84"/>
      <c r="D387" s="84"/>
      <c r="E387" s="84"/>
      <c r="J387" s="34"/>
      <c r="K387" s="34"/>
      <c r="L387" s="34"/>
      <c r="M387" s="34"/>
    </row>
    <row r="388" spans="2:13" ht="14">
      <c r="B388" s="84"/>
      <c r="C388" s="84"/>
      <c r="D388" s="84"/>
      <c r="E388" s="84"/>
      <c r="J388" s="34"/>
      <c r="K388" s="34"/>
      <c r="L388" s="34"/>
      <c r="M388" s="34"/>
    </row>
    <row r="389" spans="2:13" ht="14">
      <c r="B389" s="84"/>
      <c r="C389" s="84"/>
      <c r="D389" s="84"/>
      <c r="E389" s="84"/>
      <c r="J389" s="34"/>
      <c r="K389" s="34"/>
      <c r="L389" s="34"/>
      <c r="M389" s="34"/>
    </row>
    <row r="390" spans="2:13">
      <c r="J390" s="34"/>
      <c r="K390" s="34"/>
      <c r="L390" s="34"/>
      <c r="M390" s="34"/>
    </row>
    <row r="391" spans="2:13">
      <c r="J391" s="34"/>
      <c r="K391" s="34"/>
      <c r="L391" s="34"/>
      <c r="M391" s="34"/>
    </row>
    <row r="392" spans="2:13">
      <c r="J392" s="34"/>
      <c r="K392" s="34"/>
      <c r="L392" s="34"/>
      <c r="M392" s="34"/>
    </row>
    <row r="393" spans="2:13">
      <c r="J393" s="34"/>
      <c r="K393" s="34"/>
      <c r="L393" s="34"/>
      <c r="M393" s="34"/>
    </row>
    <row r="394" spans="2:13">
      <c r="J394" s="34"/>
      <c r="K394" s="34"/>
      <c r="L394" s="34"/>
      <c r="M394" s="34"/>
    </row>
    <row r="395" spans="2:13">
      <c r="J395" s="34"/>
      <c r="K395" s="34"/>
      <c r="L395" s="34"/>
      <c r="M395" s="34"/>
    </row>
    <row r="396" spans="2:13">
      <c r="J396" s="34"/>
      <c r="K396" s="34"/>
      <c r="L396" s="34"/>
      <c r="M396" s="34"/>
    </row>
    <row r="397" spans="2:13">
      <c r="J397" s="34"/>
      <c r="K397" s="34"/>
      <c r="L397" s="34"/>
      <c r="M397" s="34"/>
    </row>
    <row r="398" spans="2:13">
      <c r="K398" s="34"/>
    </row>
  </sheetData>
  <mergeCells count="4">
    <mergeCell ref="J2:N2"/>
    <mergeCell ref="T2:X2"/>
    <mergeCell ref="Y2:AC2"/>
    <mergeCell ref="J1:T1"/>
  </mergeCells>
  <conditionalFormatting sqref="J68:M68">
    <cfRule type="cellIs" dxfId="4" priority="5" stopIfTrue="1" operator="notEqual">
      <formula>0.6545646468</formula>
    </cfRule>
  </conditionalFormatting>
  <conditionalFormatting sqref="T68:W68">
    <cfRule type="cellIs" dxfId="3" priority="4" stopIfTrue="1" operator="notEqual">
      <formula>0.6545646468</formula>
    </cfRule>
  </conditionalFormatting>
  <conditionalFormatting sqref="Y33:AB33">
    <cfRule type="cellIs" dxfId="2" priority="1" stopIfTrue="1" operator="notEqual">
      <formula>0.6545646468</formula>
    </cfRule>
  </conditionalFormatting>
  <conditionalFormatting sqref="Y68:AB68">
    <cfRule type="cellIs" dxfId="1" priority="3" stopIfTrue="1" operator="notEqual">
      <formula>0.6545646468</formula>
    </cfRule>
  </conditionalFormatting>
  <conditionalFormatting sqref="AI68:AL68">
    <cfRule type="cellIs" dxfId="0" priority="2" stopIfTrue="1" operator="notEqual">
      <formula>0.6545646468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20D1-4335-40DD-AB30-A2CCC6237E71}">
  <sheetPr>
    <tabColor theme="8" tint="-0.249977111117893"/>
  </sheetPr>
  <dimension ref="A1:V57"/>
  <sheetViews>
    <sheetView zoomScale="70" zoomScaleNormal="70" workbookViewId="0">
      <selection activeCell="B11" sqref="B11:F11"/>
    </sheetView>
  </sheetViews>
  <sheetFormatPr baseColWidth="10" defaultColWidth="8.85546875" defaultRowHeight="15"/>
  <cols>
    <col min="1" max="1" width="2.7109375" style="153" customWidth="1"/>
    <col min="2" max="2" width="7.7109375" style="155" customWidth="1"/>
    <col min="3" max="4" width="16.140625" style="155" customWidth="1"/>
    <col min="5" max="5" width="16.140625" style="153" customWidth="1"/>
    <col min="6" max="6" width="15.7109375" style="153" customWidth="1"/>
    <col min="7" max="8" width="15.7109375" style="153" hidden="1" customWidth="1"/>
    <col min="9" max="9" width="2.7109375" style="153" customWidth="1"/>
    <col min="10" max="14" width="15.7109375" style="153" customWidth="1"/>
    <col min="15" max="16" width="2.7109375" style="153" customWidth="1"/>
    <col min="17" max="21" width="15.7109375" style="153" customWidth="1"/>
    <col min="22" max="22" width="2.7109375" style="153" customWidth="1"/>
    <col min="23" max="16384" width="8.85546875" style="153"/>
  </cols>
  <sheetData>
    <row r="1" spans="1:22" ht="16" thickTop="1">
      <c r="A1" s="141"/>
      <c r="B1" s="142"/>
      <c r="C1" s="142"/>
      <c r="D1" s="142"/>
      <c r="E1" s="143"/>
      <c r="F1" s="144"/>
      <c r="G1" s="145"/>
      <c r="H1" s="144"/>
      <c r="I1" s="146"/>
      <c r="J1" s="147"/>
      <c r="K1" s="147"/>
      <c r="L1" s="147"/>
      <c r="M1" s="148"/>
      <c r="N1" s="148"/>
      <c r="O1" s="148"/>
      <c r="P1" s="149"/>
      <c r="Q1" s="150"/>
      <c r="R1" s="150"/>
      <c r="S1" s="150"/>
      <c r="T1" s="151"/>
      <c r="U1" s="151"/>
      <c r="V1" s="152"/>
    </row>
    <row r="2" spans="1:22">
      <c r="A2" s="154"/>
      <c r="F2" s="156"/>
      <c r="H2" s="157"/>
      <c r="I2" s="158"/>
      <c r="J2" s="155"/>
      <c r="K2" s="155"/>
      <c r="L2" s="155"/>
      <c r="O2" s="159"/>
      <c r="P2" s="160"/>
      <c r="Q2" s="155"/>
      <c r="R2" s="155"/>
      <c r="S2" s="155"/>
      <c r="V2" s="161"/>
    </row>
    <row r="3" spans="1:22">
      <c r="A3" s="154"/>
      <c r="F3" s="156"/>
      <c r="H3" s="157"/>
      <c r="I3" s="158"/>
      <c r="J3" s="155"/>
      <c r="K3" s="155"/>
      <c r="L3" s="155"/>
      <c r="O3" s="159"/>
      <c r="P3" s="160"/>
      <c r="Q3" s="155"/>
      <c r="R3" s="155"/>
      <c r="S3" s="155"/>
      <c r="V3" s="161"/>
    </row>
    <row r="4" spans="1:22">
      <c r="A4" s="154"/>
      <c r="F4" s="156"/>
      <c r="H4" s="157"/>
      <c r="I4" s="158"/>
      <c r="J4" s="155"/>
      <c r="K4" s="155"/>
      <c r="L4" s="155"/>
      <c r="O4" s="159"/>
      <c r="P4" s="160"/>
      <c r="Q4" s="155"/>
      <c r="R4" s="155"/>
      <c r="S4" s="155"/>
      <c r="V4" s="161"/>
    </row>
    <row r="5" spans="1:22">
      <c r="A5" s="154"/>
      <c r="F5" s="156"/>
      <c r="H5" s="157"/>
      <c r="I5" s="158"/>
      <c r="J5" s="155"/>
      <c r="K5" s="155"/>
      <c r="L5" s="155"/>
      <c r="O5" s="159"/>
      <c r="P5" s="160"/>
      <c r="Q5" s="155"/>
      <c r="R5" s="155"/>
      <c r="S5" s="155"/>
      <c r="V5" s="161"/>
    </row>
    <row r="6" spans="1:22">
      <c r="A6" s="154"/>
      <c r="F6" s="156"/>
      <c r="H6" s="157"/>
      <c r="I6" s="158"/>
      <c r="J6" s="155"/>
      <c r="K6" s="155"/>
      <c r="L6" s="155"/>
      <c r="O6" s="159"/>
      <c r="P6" s="160"/>
      <c r="Q6" s="155"/>
      <c r="R6" s="155"/>
      <c r="S6" s="155"/>
      <c r="V6" s="161"/>
    </row>
    <row r="7" spans="1:22">
      <c r="A7" s="154"/>
      <c r="F7" s="156"/>
      <c r="H7" s="157"/>
      <c r="I7" s="158"/>
      <c r="J7" s="155"/>
      <c r="K7" s="155"/>
      <c r="L7" s="155"/>
      <c r="O7" s="159"/>
      <c r="P7" s="160"/>
      <c r="Q7" s="155"/>
      <c r="R7" s="155"/>
      <c r="S7" s="155"/>
      <c r="V7" s="161"/>
    </row>
    <row r="8" spans="1:22">
      <c r="A8" s="154"/>
      <c r="F8" s="156"/>
      <c r="H8" s="157"/>
      <c r="I8" s="158"/>
      <c r="J8" s="155"/>
      <c r="K8" s="155"/>
      <c r="L8" s="155"/>
      <c r="O8" s="159"/>
      <c r="P8" s="160"/>
      <c r="Q8" s="155"/>
      <c r="R8" s="155"/>
      <c r="S8" s="155"/>
      <c r="V8" s="161"/>
    </row>
    <row r="9" spans="1:22">
      <c r="A9" s="154"/>
      <c r="F9" s="156"/>
      <c r="H9" s="157"/>
      <c r="I9" s="158"/>
      <c r="J9" s="155"/>
      <c r="K9" s="155"/>
      <c r="L9" s="155"/>
      <c r="O9" s="159"/>
      <c r="P9" s="160"/>
      <c r="Q9" s="155"/>
      <c r="R9" s="155"/>
      <c r="S9" s="155"/>
      <c r="V9" s="161"/>
    </row>
    <row r="10" spans="1:22">
      <c r="A10" s="154"/>
      <c r="B10" s="484"/>
      <c r="C10" s="484"/>
      <c r="D10" s="484"/>
      <c r="E10" s="484"/>
      <c r="F10" s="485"/>
      <c r="H10" s="157"/>
      <c r="I10" s="158"/>
      <c r="J10" s="484"/>
      <c r="K10" s="484"/>
      <c r="L10" s="484"/>
      <c r="M10" s="484"/>
      <c r="N10" s="484"/>
      <c r="O10" s="162"/>
      <c r="P10" s="160"/>
      <c r="Q10" s="484"/>
      <c r="R10" s="484"/>
      <c r="S10" s="484"/>
      <c r="T10" s="484"/>
      <c r="U10" s="484"/>
      <c r="V10" s="161"/>
    </row>
    <row r="11" spans="1:22" ht="15" customHeight="1">
      <c r="A11" s="154"/>
      <c r="B11" s="484" t="s">
        <v>572</v>
      </c>
      <c r="C11" s="484"/>
      <c r="D11" s="484"/>
      <c r="E11" s="484"/>
      <c r="F11" s="485"/>
      <c r="H11" s="157"/>
      <c r="I11" s="158"/>
      <c r="J11" s="484" t="s">
        <v>572</v>
      </c>
      <c r="K11" s="484"/>
      <c r="L11" s="484"/>
      <c r="M11" s="484"/>
      <c r="N11" s="485"/>
      <c r="O11" s="162"/>
      <c r="P11" s="160"/>
      <c r="Q11" s="484" t="s">
        <v>572</v>
      </c>
      <c r="R11" s="484"/>
      <c r="S11" s="484"/>
      <c r="T11" s="484"/>
      <c r="U11" s="485"/>
      <c r="V11" s="161"/>
    </row>
    <row r="12" spans="1:22" ht="16" thickBot="1">
      <c r="A12" s="154"/>
      <c r="B12" s="488">
        <v>45853</v>
      </c>
      <c r="C12" s="488"/>
      <c r="D12" s="488"/>
      <c r="E12" s="488"/>
      <c r="F12" s="489"/>
      <c r="H12" s="157"/>
      <c r="I12" s="158"/>
      <c r="J12" s="488">
        <v>45853</v>
      </c>
      <c r="K12" s="488"/>
      <c r="L12" s="488"/>
      <c r="M12" s="488"/>
      <c r="N12" s="489"/>
      <c r="O12" s="163"/>
      <c r="P12" s="160"/>
      <c r="Q12" s="488">
        <v>45853</v>
      </c>
      <c r="R12" s="488"/>
      <c r="S12" s="488"/>
      <c r="T12" s="488"/>
      <c r="U12" s="489"/>
      <c r="V12" s="161"/>
    </row>
    <row r="13" spans="1:22" ht="49" thickBot="1">
      <c r="A13" s="154"/>
      <c r="D13" s="164" t="s">
        <v>331</v>
      </c>
      <c r="F13" s="156"/>
      <c r="H13" s="157"/>
      <c r="I13" s="158"/>
      <c r="J13" s="155"/>
      <c r="K13" s="155"/>
      <c r="L13" s="164" t="s">
        <v>332</v>
      </c>
      <c r="O13" s="159"/>
      <c r="P13" s="160"/>
      <c r="Q13" s="155"/>
      <c r="R13" s="155"/>
      <c r="S13" s="164" t="s">
        <v>333</v>
      </c>
      <c r="V13" s="161"/>
    </row>
    <row r="14" spans="1:22" ht="17" thickBot="1">
      <c r="A14" s="154"/>
      <c r="B14" s="165" t="s">
        <v>334</v>
      </c>
      <c r="C14" s="165" t="s">
        <v>335</v>
      </c>
      <c r="D14" s="165" t="s">
        <v>336</v>
      </c>
      <c r="E14" s="166" t="s">
        <v>337</v>
      </c>
      <c r="F14" s="167" t="s">
        <v>338</v>
      </c>
      <c r="G14" s="168">
        <f>22000000</f>
        <v>22000000</v>
      </c>
      <c r="H14" s="169"/>
      <c r="I14" s="170"/>
      <c r="J14" s="165" t="s">
        <v>334</v>
      </c>
      <c r="K14" s="165" t="s">
        <v>335</v>
      </c>
      <c r="L14" s="165" t="s">
        <v>336</v>
      </c>
      <c r="M14" s="166" t="s">
        <v>337</v>
      </c>
      <c r="N14" s="167" t="s">
        <v>338</v>
      </c>
      <c r="O14" s="171"/>
      <c r="P14" s="160"/>
      <c r="Q14" s="165" t="s">
        <v>334</v>
      </c>
      <c r="R14" s="165" t="s">
        <v>335</v>
      </c>
      <c r="S14" s="165" t="s">
        <v>336</v>
      </c>
      <c r="T14" s="166" t="s">
        <v>337</v>
      </c>
      <c r="U14" s="167" t="s">
        <v>338</v>
      </c>
      <c r="V14" s="161"/>
    </row>
    <row r="15" spans="1:22" ht="17" thickBot="1">
      <c r="A15" s="154"/>
      <c r="B15" s="172">
        <v>45992</v>
      </c>
      <c r="C15" s="173">
        <f>850000+125000+295000+25000+55000</f>
        <v>1350000</v>
      </c>
      <c r="D15" s="173">
        <v>0</v>
      </c>
      <c r="E15" s="174">
        <v>450000</v>
      </c>
      <c r="F15" s="175">
        <f>C15+D15+E15</f>
        <v>1800000</v>
      </c>
      <c r="G15" s="176">
        <f>E15/$G$14</f>
        <v>2.0454545454545454E-2</v>
      </c>
      <c r="H15" s="177"/>
      <c r="I15" s="158"/>
      <c r="J15" s="172">
        <v>45627</v>
      </c>
      <c r="K15" s="173">
        <v>100000</v>
      </c>
      <c r="L15" s="173">
        <v>0</v>
      </c>
      <c r="M15" s="174">
        <v>0</v>
      </c>
      <c r="N15" s="175">
        <f>SUM(K15:M15)</f>
        <v>100000</v>
      </c>
      <c r="O15" s="178"/>
      <c r="P15" s="160"/>
      <c r="Q15" s="172">
        <v>45627</v>
      </c>
      <c r="R15" s="173">
        <v>125000</v>
      </c>
      <c r="S15" s="173">
        <v>750000</v>
      </c>
      <c r="T15" s="174">
        <v>0</v>
      </c>
      <c r="U15" s="175">
        <f>SUM(R15:T15)</f>
        <v>875000</v>
      </c>
      <c r="V15" s="161"/>
    </row>
    <row r="16" spans="1:22" ht="17" thickBot="1">
      <c r="A16" s="154"/>
      <c r="B16" s="172">
        <v>46023</v>
      </c>
      <c r="C16" s="179">
        <v>0</v>
      </c>
      <c r="D16" s="179">
        <v>0</v>
      </c>
      <c r="E16" s="180">
        <v>25000</v>
      </c>
      <c r="F16" s="175">
        <f t="shared" ref="F16:F35" si="0">C16+D16+E16</f>
        <v>25000</v>
      </c>
      <c r="G16" s="176">
        <v>9.8000000000000004E-2</v>
      </c>
      <c r="H16" s="177"/>
      <c r="I16" s="158"/>
      <c r="J16" s="172">
        <v>46143</v>
      </c>
      <c r="K16" s="179">
        <v>0</v>
      </c>
      <c r="L16" s="179">
        <v>0</v>
      </c>
      <c r="M16" s="180">
        <v>0</v>
      </c>
      <c r="N16" s="181">
        <f>N37/15</f>
        <v>0</v>
      </c>
      <c r="O16" s="178"/>
      <c r="P16" s="160"/>
      <c r="Q16" s="172">
        <v>46388</v>
      </c>
      <c r="R16" s="179">
        <v>0</v>
      </c>
      <c r="S16" s="179">
        <v>0</v>
      </c>
      <c r="T16" s="180">
        <v>0</v>
      </c>
      <c r="U16" s="181">
        <f>U37/15</f>
        <v>256666.66666666666</v>
      </c>
      <c r="V16" s="161"/>
    </row>
    <row r="17" spans="1:22" ht="17" thickBot="1">
      <c r="A17" s="154"/>
      <c r="B17" s="172">
        <v>46054</v>
      </c>
      <c r="C17" s="179">
        <v>0</v>
      </c>
      <c r="D17" s="179">
        <v>0</v>
      </c>
      <c r="E17" s="180">
        <v>725000</v>
      </c>
      <c r="F17" s="175">
        <f t="shared" si="0"/>
        <v>725000</v>
      </c>
      <c r="G17" s="176">
        <v>7.4999999999999997E-2</v>
      </c>
      <c r="H17" s="177"/>
      <c r="I17" s="158"/>
      <c r="J17" s="172">
        <v>46174</v>
      </c>
      <c r="K17" s="179">
        <v>0</v>
      </c>
      <c r="L17" s="179">
        <v>0</v>
      </c>
      <c r="M17" s="180">
        <v>0</v>
      </c>
      <c r="N17" s="181">
        <f>N16</f>
        <v>0</v>
      </c>
      <c r="O17" s="178"/>
      <c r="P17" s="160"/>
      <c r="Q17" s="172">
        <v>46419</v>
      </c>
      <c r="R17" s="179">
        <v>0</v>
      </c>
      <c r="S17" s="179">
        <v>0</v>
      </c>
      <c r="T17" s="180">
        <v>0</v>
      </c>
      <c r="U17" s="181">
        <f>U16</f>
        <v>256666.66666666666</v>
      </c>
      <c r="V17" s="161"/>
    </row>
    <row r="18" spans="1:22" ht="17" thickBot="1">
      <c r="A18" s="154"/>
      <c r="B18" s="172">
        <v>46082</v>
      </c>
      <c r="C18" s="179">
        <v>0</v>
      </c>
      <c r="D18" s="179">
        <v>0</v>
      </c>
      <c r="E18" s="180">
        <f t="shared" ref="E18:E26" si="1">$G$14*G18</f>
        <v>393800</v>
      </c>
      <c r="F18" s="175">
        <f t="shared" si="0"/>
        <v>393800</v>
      </c>
      <c r="G18" s="176">
        <v>1.7899999999999999E-2</v>
      </c>
      <c r="H18" s="177"/>
      <c r="I18" s="158"/>
      <c r="J18" s="172">
        <v>46204</v>
      </c>
      <c r="K18" s="179">
        <v>0</v>
      </c>
      <c r="L18" s="179">
        <v>0</v>
      </c>
      <c r="M18" s="180">
        <f t="shared" ref="M18:M31" si="2">$G$14*P18</f>
        <v>0</v>
      </c>
      <c r="N18" s="181">
        <f>N17</f>
        <v>0</v>
      </c>
      <c r="O18" s="178"/>
      <c r="P18" s="160"/>
      <c r="Q18" s="172">
        <v>46447</v>
      </c>
      <c r="R18" s="179">
        <v>0</v>
      </c>
      <c r="S18" s="179">
        <v>0</v>
      </c>
      <c r="T18" s="180">
        <v>0</v>
      </c>
      <c r="U18" s="181">
        <f>U17</f>
        <v>256666.66666666666</v>
      </c>
      <c r="V18" s="161"/>
    </row>
    <row r="19" spans="1:22" ht="17" thickBot="1">
      <c r="A19" s="154"/>
      <c r="B19" s="172">
        <v>46113</v>
      </c>
      <c r="C19" s="179">
        <v>0</v>
      </c>
      <c r="D19" s="179">
        <v>0</v>
      </c>
      <c r="E19" s="180">
        <f t="shared" si="1"/>
        <v>402600</v>
      </c>
      <c r="F19" s="175">
        <f t="shared" si="0"/>
        <v>402600</v>
      </c>
      <c r="G19" s="176">
        <v>1.83E-2</v>
      </c>
      <c r="H19" s="177"/>
      <c r="I19" s="158"/>
      <c r="J19" s="172">
        <v>46235</v>
      </c>
      <c r="K19" s="179">
        <v>0</v>
      </c>
      <c r="L19" s="179">
        <v>0</v>
      </c>
      <c r="M19" s="180">
        <f t="shared" si="2"/>
        <v>0</v>
      </c>
      <c r="N19" s="181">
        <f t="shared" ref="N19:N30" si="3">N18</f>
        <v>0</v>
      </c>
      <c r="O19" s="178"/>
      <c r="P19" s="160"/>
      <c r="Q19" s="172">
        <v>46478</v>
      </c>
      <c r="R19" s="179">
        <v>0</v>
      </c>
      <c r="S19" s="179">
        <v>0</v>
      </c>
      <c r="T19" s="180">
        <f t="shared" ref="T19:T30" si="4">$G$14*V19</f>
        <v>0</v>
      </c>
      <c r="U19" s="181">
        <f t="shared" ref="U19:U30" si="5">U18</f>
        <v>256666.66666666666</v>
      </c>
      <c r="V19" s="161"/>
    </row>
    <row r="20" spans="1:22" ht="17" thickBot="1">
      <c r="A20" s="154"/>
      <c r="B20" s="172">
        <v>46143</v>
      </c>
      <c r="C20" s="179">
        <v>0</v>
      </c>
      <c r="D20" s="179">
        <v>225000</v>
      </c>
      <c r="E20" s="180">
        <f t="shared" si="1"/>
        <v>1430000</v>
      </c>
      <c r="F20" s="175">
        <f t="shared" si="0"/>
        <v>1655000</v>
      </c>
      <c r="G20" s="176">
        <v>6.5000000000000002E-2</v>
      </c>
      <c r="H20" s="177"/>
      <c r="I20" s="182"/>
      <c r="J20" s="172">
        <v>46266</v>
      </c>
      <c r="K20" s="179">
        <v>0</v>
      </c>
      <c r="L20" s="179">
        <v>0</v>
      </c>
      <c r="M20" s="180">
        <f t="shared" si="2"/>
        <v>0</v>
      </c>
      <c r="N20" s="181">
        <f t="shared" si="3"/>
        <v>0</v>
      </c>
      <c r="O20" s="178"/>
      <c r="P20" s="160"/>
      <c r="Q20" s="172">
        <v>46508</v>
      </c>
      <c r="R20" s="179">
        <v>0</v>
      </c>
      <c r="S20" s="179">
        <v>0</v>
      </c>
      <c r="T20" s="180">
        <f t="shared" si="4"/>
        <v>0</v>
      </c>
      <c r="U20" s="181">
        <f t="shared" si="5"/>
        <v>256666.66666666666</v>
      </c>
      <c r="V20" s="161"/>
    </row>
    <row r="21" spans="1:22" ht="17" thickBot="1">
      <c r="A21" s="154"/>
      <c r="B21" s="172">
        <v>46174</v>
      </c>
      <c r="C21" s="179">
        <v>0</v>
      </c>
      <c r="D21" s="179">
        <v>445000</v>
      </c>
      <c r="E21" s="180">
        <f t="shared" si="1"/>
        <v>1210000</v>
      </c>
      <c r="F21" s="175">
        <f t="shared" si="0"/>
        <v>1655000</v>
      </c>
      <c r="G21" s="176">
        <v>5.5E-2</v>
      </c>
      <c r="H21" s="177"/>
      <c r="I21" s="182"/>
      <c r="J21" s="172">
        <v>46296</v>
      </c>
      <c r="K21" s="179">
        <v>0</v>
      </c>
      <c r="L21" s="179">
        <v>0</v>
      </c>
      <c r="M21" s="180">
        <f t="shared" si="2"/>
        <v>0</v>
      </c>
      <c r="N21" s="181">
        <f t="shared" si="3"/>
        <v>0</v>
      </c>
      <c r="O21" s="178"/>
      <c r="P21" s="160"/>
      <c r="Q21" s="172">
        <v>46539</v>
      </c>
      <c r="R21" s="179">
        <v>0</v>
      </c>
      <c r="S21" s="179">
        <v>0</v>
      </c>
      <c r="T21" s="180">
        <f t="shared" si="4"/>
        <v>0</v>
      </c>
      <c r="U21" s="181">
        <f t="shared" si="5"/>
        <v>256666.66666666666</v>
      </c>
      <c r="V21" s="161"/>
    </row>
    <row r="22" spans="1:22" ht="17" thickBot="1">
      <c r="A22" s="154"/>
      <c r="B22" s="172">
        <v>46204</v>
      </c>
      <c r="C22" s="179">
        <v>0</v>
      </c>
      <c r="D22" s="179">
        <v>330000</v>
      </c>
      <c r="E22" s="180">
        <f t="shared" si="1"/>
        <v>2156000</v>
      </c>
      <c r="F22" s="175">
        <f t="shared" si="0"/>
        <v>2486000</v>
      </c>
      <c r="G22" s="176">
        <v>9.8000000000000004E-2</v>
      </c>
      <c r="H22" s="177"/>
      <c r="I22" s="182"/>
      <c r="J22" s="172">
        <v>46327</v>
      </c>
      <c r="K22" s="179">
        <v>0</v>
      </c>
      <c r="L22" s="179">
        <v>0</v>
      </c>
      <c r="M22" s="180">
        <f t="shared" si="2"/>
        <v>0</v>
      </c>
      <c r="N22" s="181">
        <f t="shared" si="3"/>
        <v>0</v>
      </c>
      <c r="O22" s="178"/>
      <c r="P22" s="160"/>
      <c r="Q22" s="172">
        <v>46569</v>
      </c>
      <c r="R22" s="179">
        <v>0</v>
      </c>
      <c r="S22" s="179">
        <v>0</v>
      </c>
      <c r="T22" s="180">
        <f t="shared" si="4"/>
        <v>0</v>
      </c>
      <c r="U22" s="181">
        <f t="shared" si="5"/>
        <v>256666.66666666666</v>
      </c>
      <c r="V22" s="161"/>
    </row>
    <row r="23" spans="1:22" ht="17" thickBot="1">
      <c r="A23" s="154"/>
      <c r="B23" s="172">
        <v>46235</v>
      </c>
      <c r="C23" s="179">
        <v>0</v>
      </c>
      <c r="D23" s="179">
        <v>500000</v>
      </c>
      <c r="E23" s="180">
        <f t="shared" si="1"/>
        <v>1430000</v>
      </c>
      <c r="F23" s="175">
        <f t="shared" si="0"/>
        <v>1930000</v>
      </c>
      <c r="G23" s="176">
        <v>6.5000000000000002E-2</v>
      </c>
      <c r="H23" s="177"/>
      <c r="I23" s="182"/>
      <c r="J23" s="172">
        <v>46357</v>
      </c>
      <c r="K23" s="179">
        <v>0</v>
      </c>
      <c r="L23" s="179">
        <v>0</v>
      </c>
      <c r="M23" s="180">
        <f t="shared" si="2"/>
        <v>0</v>
      </c>
      <c r="N23" s="181">
        <f t="shared" si="3"/>
        <v>0</v>
      </c>
      <c r="O23" s="178"/>
      <c r="P23" s="160"/>
      <c r="Q23" s="172">
        <v>46600</v>
      </c>
      <c r="R23" s="179">
        <v>0</v>
      </c>
      <c r="S23" s="179">
        <v>0</v>
      </c>
      <c r="T23" s="180">
        <f t="shared" si="4"/>
        <v>0</v>
      </c>
      <c r="U23" s="181">
        <f t="shared" si="5"/>
        <v>256666.66666666666</v>
      </c>
      <c r="V23" s="161"/>
    </row>
    <row r="24" spans="1:22" ht="17" thickBot="1">
      <c r="A24" s="154"/>
      <c r="B24" s="172">
        <v>46266</v>
      </c>
      <c r="C24" s="179">
        <v>0</v>
      </c>
      <c r="D24" s="179">
        <v>350000</v>
      </c>
      <c r="E24" s="180">
        <f t="shared" si="1"/>
        <v>2156000</v>
      </c>
      <c r="F24" s="175">
        <f t="shared" si="0"/>
        <v>2506000</v>
      </c>
      <c r="G24" s="176">
        <v>9.8000000000000004E-2</v>
      </c>
      <c r="H24" s="177"/>
      <c r="I24" s="182"/>
      <c r="J24" s="172">
        <v>46388</v>
      </c>
      <c r="K24" s="179">
        <v>0</v>
      </c>
      <c r="L24" s="179">
        <v>0</v>
      </c>
      <c r="M24" s="180">
        <f t="shared" si="2"/>
        <v>0</v>
      </c>
      <c r="N24" s="181">
        <f t="shared" si="3"/>
        <v>0</v>
      </c>
      <c r="O24" s="178"/>
      <c r="P24" s="160"/>
      <c r="Q24" s="172">
        <v>46631</v>
      </c>
      <c r="R24" s="179">
        <v>0</v>
      </c>
      <c r="S24" s="179">
        <v>0</v>
      </c>
      <c r="T24" s="180">
        <f t="shared" si="4"/>
        <v>0</v>
      </c>
      <c r="U24" s="181">
        <f t="shared" si="5"/>
        <v>256666.66666666666</v>
      </c>
      <c r="V24" s="161"/>
    </row>
    <row r="25" spans="1:22" ht="17" thickBot="1">
      <c r="A25" s="154"/>
      <c r="B25" s="172">
        <v>46296</v>
      </c>
      <c r="C25" s="179">
        <v>0</v>
      </c>
      <c r="D25" s="179">
        <v>500000</v>
      </c>
      <c r="E25" s="180">
        <f t="shared" si="1"/>
        <v>1998480</v>
      </c>
      <c r="F25" s="175">
        <f t="shared" si="0"/>
        <v>2498480</v>
      </c>
      <c r="G25" s="176">
        <v>9.0840000000000004E-2</v>
      </c>
      <c r="H25" s="177"/>
      <c r="I25" s="182" t="s">
        <v>339</v>
      </c>
      <c r="J25" s="172">
        <v>46419</v>
      </c>
      <c r="K25" s="179">
        <v>0</v>
      </c>
      <c r="L25" s="179">
        <v>0</v>
      </c>
      <c r="M25" s="180">
        <f t="shared" si="2"/>
        <v>0</v>
      </c>
      <c r="N25" s="181">
        <f t="shared" si="3"/>
        <v>0</v>
      </c>
      <c r="O25" s="178"/>
      <c r="P25" s="160"/>
      <c r="Q25" s="172">
        <v>46661</v>
      </c>
      <c r="R25" s="179">
        <v>0</v>
      </c>
      <c r="S25" s="179">
        <v>0</v>
      </c>
      <c r="T25" s="180">
        <f t="shared" si="4"/>
        <v>0</v>
      </c>
      <c r="U25" s="181">
        <f t="shared" si="5"/>
        <v>256666.66666666666</v>
      </c>
      <c r="V25" s="161"/>
    </row>
    <row r="26" spans="1:22" ht="17" thickBot="1">
      <c r="A26" s="154"/>
      <c r="B26" s="172">
        <v>46327</v>
      </c>
      <c r="C26" s="179">
        <v>0</v>
      </c>
      <c r="D26" s="179">
        <v>625000</v>
      </c>
      <c r="E26" s="180">
        <f t="shared" si="1"/>
        <v>2283600</v>
      </c>
      <c r="F26" s="175">
        <f t="shared" si="0"/>
        <v>2908600</v>
      </c>
      <c r="G26" s="176">
        <v>0.1038</v>
      </c>
      <c r="H26" s="177"/>
      <c r="I26" s="182"/>
      <c r="J26" s="172">
        <v>46447</v>
      </c>
      <c r="K26" s="179">
        <v>0</v>
      </c>
      <c r="L26" s="179">
        <v>0</v>
      </c>
      <c r="M26" s="180">
        <f t="shared" si="2"/>
        <v>0</v>
      </c>
      <c r="N26" s="181">
        <f t="shared" si="3"/>
        <v>0</v>
      </c>
      <c r="O26" s="178"/>
      <c r="P26" s="160"/>
      <c r="Q26" s="172">
        <v>46692</v>
      </c>
      <c r="R26" s="179">
        <v>0</v>
      </c>
      <c r="S26" s="179">
        <v>0</v>
      </c>
      <c r="T26" s="180">
        <f t="shared" si="4"/>
        <v>0</v>
      </c>
      <c r="U26" s="181">
        <f t="shared" si="5"/>
        <v>256666.66666666666</v>
      </c>
      <c r="V26" s="161"/>
    </row>
    <row r="27" spans="1:22" ht="17" thickBot="1">
      <c r="A27" s="154"/>
      <c r="B27" s="172">
        <v>46357</v>
      </c>
      <c r="C27" s="179">
        <v>0</v>
      </c>
      <c r="D27" s="179"/>
      <c r="E27" s="180">
        <v>756000</v>
      </c>
      <c r="F27" s="175">
        <f t="shared" si="0"/>
        <v>756000</v>
      </c>
      <c r="G27" s="176">
        <v>6.5000000000000002E-2</v>
      </c>
      <c r="H27" s="177"/>
      <c r="I27" s="182"/>
      <c r="J27" s="172">
        <v>46478</v>
      </c>
      <c r="K27" s="179">
        <v>0</v>
      </c>
      <c r="L27" s="179">
        <v>0</v>
      </c>
      <c r="M27" s="180">
        <f t="shared" si="2"/>
        <v>0</v>
      </c>
      <c r="N27" s="181">
        <f t="shared" si="3"/>
        <v>0</v>
      </c>
      <c r="O27" s="178"/>
      <c r="P27" s="160"/>
      <c r="Q27" s="172">
        <v>46753</v>
      </c>
      <c r="R27" s="179">
        <v>0</v>
      </c>
      <c r="S27" s="179">
        <v>0</v>
      </c>
      <c r="T27" s="180">
        <f t="shared" si="4"/>
        <v>0</v>
      </c>
      <c r="U27" s="181">
        <f t="shared" si="5"/>
        <v>256666.66666666666</v>
      </c>
      <c r="V27" s="161"/>
    </row>
    <row r="28" spans="1:22" ht="17" thickBot="1">
      <c r="A28" s="154"/>
      <c r="B28" s="172">
        <v>46388</v>
      </c>
      <c r="C28" s="179">
        <v>0</v>
      </c>
      <c r="D28" s="179"/>
      <c r="E28" s="180">
        <v>760000</v>
      </c>
      <c r="F28" s="175">
        <f t="shared" si="0"/>
        <v>760000</v>
      </c>
      <c r="G28" s="176">
        <v>0.13</v>
      </c>
      <c r="H28" s="177"/>
      <c r="I28" s="182"/>
      <c r="J28" s="172">
        <v>46508</v>
      </c>
      <c r="K28" s="179">
        <v>0</v>
      </c>
      <c r="L28" s="179">
        <v>0</v>
      </c>
      <c r="M28" s="180">
        <f t="shared" si="2"/>
        <v>0</v>
      </c>
      <c r="N28" s="181">
        <f t="shared" si="3"/>
        <v>0</v>
      </c>
      <c r="O28" s="178"/>
      <c r="P28" s="160"/>
      <c r="Q28" s="172">
        <v>46784</v>
      </c>
      <c r="R28" s="179">
        <v>0</v>
      </c>
      <c r="S28" s="179">
        <v>0</v>
      </c>
      <c r="T28" s="180">
        <f t="shared" si="4"/>
        <v>0</v>
      </c>
      <c r="U28" s="181">
        <f t="shared" si="5"/>
        <v>256666.66666666666</v>
      </c>
      <c r="V28" s="161"/>
    </row>
    <row r="29" spans="1:22" ht="17" thickBot="1">
      <c r="A29" s="154"/>
      <c r="B29" s="172">
        <v>46419</v>
      </c>
      <c r="C29" s="179">
        <v>0</v>
      </c>
      <c r="D29" s="179"/>
      <c r="E29" s="180">
        <v>615000</v>
      </c>
      <c r="F29" s="175">
        <f t="shared" si="0"/>
        <v>615000</v>
      </c>
      <c r="G29" s="176"/>
      <c r="H29" s="177"/>
      <c r="I29" s="182"/>
      <c r="J29" s="172">
        <v>46539</v>
      </c>
      <c r="K29" s="179">
        <v>0</v>
      </c>
      <c r="L29" s="179">
        <v>0</v>
      </c>
      <c r="M29" s="180">
        <f t="shared" si="2"/>
        <v>0</v>
      </c>
      <c r="N29" s="181">
        <f t="shared" si="3"/>
        <v>0</v>
      </c>
      <c r="O29" s="178"/>
      <c r="P29" s="160"/>
      <c r="Q29" s="172">
        <v>46813</v>
      </c>
      <c r="R29" s="179">
        <v>0</v>
      </c>
      <c r="S29" s="179">
        <v>0</v>
      </c>
      <c r="T29" s="180">
        <f t="shared" si="4"/>
        <v>0</v>
      </c>
      <c r="U29" s="181">
        <f t="shared" si="5"/>
        <v>256666.66666666666</v>
      </c>
      <c r="V29" s="161"/>
    </row>
    <row r="30" spans="1:22" ht="17" thickBot="1">
      <c r="A30" s="154"/>
      <c r="B30" s="172">
        <v>46447</v>
      </c>
      <c r="C30" s="179">
        <v>0</v>
      </c>
      <c r="D30" s="179"/>
      <c r="E30" s="180">
        <v>475000</v>
      </c>
      <c r="F30" s="175">
        <f t="shared" si="0"/>
        <v>475000</v>
      </c>
      <c r="G30" s="176"/>
      <c r="H30" s="177"/>
      <c r="I30" s="182"/>
      <c r="J30" s="172">
        <v>46569</v>
      </c>
      <c r="K30" s="179">
        <v>0</v>
      </c>
      <c r="L30" s="179">
        <v>0</v>
      </c>
      <c r="M30" s="180">
        <f t="shared" si="2"/>
        <v>0</v>
      </c>
      <c r="N30" s="181">
        <f t="shared" si="3"/>
        <v>0</v>
      </c>
      <c r="O30" s="178"/>
      <c r="P30" s="160"/>
      <c r="Q30" s="172">
        <v>46844</v>
      </c>
      <c r="R30" s="179">
        <v>0</v>
      </c>
      <c r="S30" s="179">
        <v>0</v>
      </c>
      <c r="T30" s="180">
        <f t="shared" si="4"/>
        <v>0</v>
      </c>
      <c r="U30" s="181">
        <f t="shared" si="5"/>
        <v>256666.66666666666</v>
      </c>
      <c r="V30" s="161"/>
    </row>
    <row r="31" spans="1:22" ht="17" thickBot="1">
      <c r="A31" s="154"/>
      <c r="B31" s="172">
        <v>46478</v>
      </c>
      <c r="C31" s="179">
        <v>0</v>
      </c>
      <c r="D31" s="179"/>
      <c r="E31" s="180">
        <v>575000</v>
      </c>
      <c r="F31" s="175">
        <f t="shared" si="0"/>
        <v>575000</v>
      </c>
      <c r="G31" s="176"/>
      <c r="H31" s="177"/>
      <c r="I31" s="182"/>
      <c r="J31" s="172">
        <v>46600</v>
      </c>
      <c r="K31" s="179"/>
      <c r="L31" s="179">
        <v>0</v>
      </c>
      <c r="M31" s="180">
        <f t="shared" si="2"/>
        <v>0</v>
      </c>
      <c r="N31" s="181"/>
      <c r="O31" s="178"/>
      <c r="P31" s="160"/>
      <c r="Q31" s="172">
        <v>46905</v>
      </c>
      <c r="R31" s="179"/>
      <c r="S31" s="179"/>
      <c r="T31" s="180"/>
      <c r="U31" s="181"/>
      <c r="V31" s="161"/>
    </row>
    <row r="32" spans="1:22" ht="17" thickBot="1">
      <c r="A32" s="154"/>
      <c r="B32" s="172">
        <v>46508</v>
      </c>
      <c r="C32" s="179">
        <v>0</v>
      </c>
      <c r="D32" s="179">
        <v>0</v>
      </c>
      <c r="E32" s="180">
        <v>475000</v>
      </c>
      <c r="F32" s="175">
        <f t="shared" si="0"/>
        <v>475000</v>
      </c>
      <c r="G32" s="176"/>
      <c r="H32" s="177"/>
      <c r="I32" s="182"/>
      <c r="J32" s="183"/>
      <c r="K32" s="179"/>
      <c r="L32" s="179"/>
      <c r="M32" s="180"/>
      <c r="N32" s="181"/>
      <c r="O32" s="178"/>
      <c r="P32" s="160"/>
      <c r="Q32" s="172">
        <v>46874</v>
      </c>
      <c r="R32" s="179"/>
      <c r="S32" s="179"/>
      <c r="T32" s="180"/>
      <c r="U32" s="181"/>
      <c r="V32" s="161"/>
    </row>
    <row r="33" spans="1:22" ht="17" thickBot="1">
      <c r="A33" s="154"/>
      <c r="B33" s="172">
        <v>46539</v>
      </c>
      <c r="C33" s="179">
        <v>0</v>
      </c>
      <c r="D33" s="179">
        <v>0</v>
      </c>
      <c r="E33" s="180">
        <v>625000</v>
      </c>
      <c r="F33" s="175">
        <f t="shared" si="0"/>
        <v>625000</v>
      </c>
      <c r="G33" s="176"/>
      <c r="H33" s="177"/>
      <c r="I33" s="182"/>
      <c r="J33" s="183"/>
      <c r="K33" s="179"/>
      <c r="L33" s="179"/>
      <c r="M33" s="180"/>
      <c r="N33" s="181"/>
      <c r="O33" s="178"/>
      <c r="P33" s="160"/>
      <c r="Q33" s="172"/>
      <c r="R33" s="179"/>
      <c r="S33" s="179"/>
      <c r="T33" s="180"/>
      <c r="U33" s="181"/>
      <c r="V33" s="161"/>
    </row>
    <row r="34" spans="1:22" ht="17" thickBot="1">
      <c r="A34" s="154"/>
      <c r="B34" s="172">
        <v>46569</v>
      </c>
      <c r="C34" s="179">
        <v>0</v>
      </c>
      <c r="D34" s="179">
        <v>0</v>
      </c>
      <c r="E34" s="180">
        <v>275000</v>
      </c>
      <c r="F34" s="175">
        <f t="shared" si="0"/>
        <v>275000</v>
      </c>
      <c r="G34" s="176"/>
      <c r="H34" s="177"/>
      <c r="I34" s="182"/>
      <c r="J34" s="183"/>
      <c r="K34" s="179"/>
      <c r="L34" s="179"/>
      <c r="M34" s="180"/>
      <c r="N34" s="181"/>
      <c r="O34" s="178"/>
      <c r="P34" s="160"/>
      <c r="Q34" s="172"/>
      <c r="R34" s="179"/>
      <c r="S34" s="179"/>
      <c r="T34" s="180"/>
      <c r="U34" s="181"/>
      <c r="V34" s="161"/>
    </row>
    <row r="35" spans="1:22" ht="17" thickBot="1">
      <c r="A35" s="154"/>
      <c r="B35" s="172">
        <v>46600</v>
      </c>
      <c r="C35" s="184">
        <v>0</v>
      </c>
      <c r="D35" s="184">
        <v>0</v>
      </c>
      <c r="E35" s="185">
        <v>2125000</v>
      </c>
      <c r="F35" s="175">
        <f t="shared" si="0"/>
        <v>2125000</v>
      </c>
      <c r="G35" s="176"/>
      <c r="H35" s="177"/>
      <c r="I35" s="182"/>
      <c r="J35" s="186"/>
      <c r="K35" s="184"/>
      <c r="L35" s="184"/>
      <c r="M35" s="185"/>
      <c r="N35" s="185"/>
      <c r="O35" s="178"/>
      <c r="P35" s="160"/>
      <c r="Q35" s="186"/>
      <c r="R35" s="184"/>
      <c r="S35" s="184"/>
      <c r="T35" s="185"/>
      <c r="U35" s="185"/>
      <c r="V35" s="161"/>
    </row>
    <row r="36" spans="1:22" ht="18" thickTop="1" thickBot="1">
      <c r="A36" s="154"/>
      <c r="B36" s="187"/>
      <c r="C36" s="188">
        <f>SUM(C15:C35)</f>
        <v>1350000</v>
      </c>
      <c r="D36" s="188">
        <f>SUM(D15:D35)</f>
        <v>2975000</v>
      </c>
      <c r="E36" s="189">
        <f>SUM(E15:E35)</f>
        <v>21341480</v>
      </c>
      <c r="F36" s="188">
        <f>SUM(F15:F35)</f>
        <v>25666480</v>
      </c>
      <c r="G36" s="190">
        <f>SUM(G15:G35)</f>
        <v>1.0002945454545453</v>
      </c>
      <c r="H36" s="191"/>
      <c r="I36" s="182"/>
      <c r="J36" s="187"/>
      <c r="K36" s="188">
        <f>SUM(K15:K35)</f>
        <v>100000</v>
      </c>
      <c r="L36" s="188">
        <f>SUM(L15:L35)</f>
        <v>0</v>
      </c>
      <c r="M36" s="188">
        <f>SUM(M15:M35)</f>
        <v>0</v>
      </c>
      <c r="N36" s="181" cm="1">
        <f t="array" ref="N36:O36">'[2]2.5 - Spa Detail Cost'!E756:F756</f>
        <v>4411619</v>
      </c>
      <c r="O36" s="192">
        <v>0</v>
      </c>
      <c r="P36" s="160"/>
      <c r="Q36" s="187"/>
      <c r="R36" s="188">
        <f>SUM(R15:R35)</f>
        <v>125000</v>
      </c>
      <c r="S36" s="188">
        <f>SUM(S15:S35)</f>
        <v>750000</v>
      </c>
      <c r="T36" s="189"/>
      <c r="U36" s="181">
        <f>SUM(U15:U35)</f>
        <v>4725000</v>
      </c>
      <c r="V36" s="161"/>
    </row>
    <row r="37" spans="1:22" ht="16">
      <c r="A37" s="154"/>
      <c r="E37" s="193"/>
      <c r="F37" s="194"/>
      <c r="H37" s="157"/>
      <c r="I37" s="158"/>
      <c r="J37" s="155"/>
      <c r="K37" s="195"/>
      <c r="L37" s="155"/>
      <c r="M37" s="193"/>
      <c r="N37" s="195"/>
      <c r="O37" s="196"/>
      <c r="P37" s="160"/>
      <c r="Q37" s="155"/>
      <c r="R37" s="155"/>
      <c r="S37" s="155"/>
      <c r="T37" s="193"/>
      <c r="U37" s="195">
        <v>3850000</v>
      </c>
      <c r="V37" s="161"/>
    </row>
    <row r="38" spans="1:22">
      <c r="A38" s="154"/>
      <c r="B38" s="197" t="s">
        <v>340</v>
      </c>
      <c r="F38" s="156"/>
      <c r="H38" s="157"/>
      <c r="I38" s="158"/>
      <c r="J38" s="197" t="s">
        <v>340</v>
      </c>
      <c r="K38" s="155"/>
      <c r="L38" s="155"/>
      <c r="O38" s="159"/>
      <c r="P38" s="160"/>
      <c r="Q38" s="197" t="s">
        <v>340</v>
      </c>
      <c r="R38" s="155"/>
      <c r="S38" s="155"/>
      <c r="V38" s="161"/>
    </row>
    <row r="39" spans="1:22" ht="14.5" customHeight="1">
      <c r="A39" s="154"/>
      <c r="B39" s="198">
        <v>1</v>
      </c>
      <c r="C39" s="199" t="s">
        <v>220</v>
      </c>
      <c r="F39" s="156"/>
      <c r="H39" s="157"/>
      <c r="I39" s="158"/>
      <c r="J39" s="198">
        <v>1</v>
      </c>
      <c r="K39" s="199" t="s">
        <v>220</v>
      </c>
      <c r="L39" s="155"/>
      <c r="O39" s="159"/>
      <c r="P39" s="160"/>
      <c r="Q39" s="198">
        <v>1</v>
      </c>
      <c r="R39" s="199" t="s">
        <v>220</v>
      </c>
      <c r="S39" s="155"/>
      <c r="V39" s="161"/>
    </row>
    <row r="40" spans="1:22">
      <c r="A40" s="154"/>
      <c r="B40" s="198">
        <v>2</v>
      </c>
      <c r="C40" s="199" t="s">
        <v>341</v>
      </c>
      <c r="F40" s="156"/>
      <c r="H40" s="157"/>
      <c r="I40" s="158"/>
      <c r="J40" s="198">
        <v>2</v>
      </c>
      <c r="K40" s="199" t="s">
        <v>341</v>
      </c>
      <c r="L40" s="155"/>
      <c r="O40" s="159"/>
      <c r="P40" s="160"/>
      <c r="Q40" s="198">
        <v>2</v>
      </c>
      <c r="R40" s="199" t="s">
        <v>341</v>
      </c>
      <c r="S40" s="155"/>
      <c r="V40" s="161"/>
    </row>
    <row r="41" spans="1:22">
      <c r="A41" s="154"/>
      <c r="B41" s="198">
        <v>3</v>
      </c>
      <c r="C41" s="199" t="s">
        <v>342</v>
      </c>
      <c r="F41" s="156"/>
      <c r="H41" s="157"/>
      <c r="I41" s="158"/>
      <c r="J41" s="198">
        <v>3</v>
      </c>
      <c r="K41" s="199" t="s">
        <v>342</v>
      </c>
      <c r="L41" s="155"/>
      <c r="O41" s="159"/>
      <c r="P41" s="160"/>
      <c r="Q41" s="198">
        <v>3</v>
      </c>
      <c r="R41" s="199" t="s">
        <v>342</v>
      </c>
      <c r="S41" s="155"/>
      <c r="V41" s="161"/>
    </row>
    <row r="42" spans="1:22">
      <c r="A42" s="154"/>
      <c r="B42" s="198"/>
      <c r="C42" s="199"/>
      <c r="F42" s="156"/>
      <c r="H42" s="157"/>
      <c r="I42" s="158"/>
      <c r="J42" s="198">
        <v>4</v>
      </c>
      <c r="K42" s="199" t="s">
        <v>343</v>
      </c>
      <c r="L42" s="155"/>
      <c r="O42" s="159"/>
      <c r="P42" s="160"/>
      <c r="Q42" s="198">
        <v>4</v>
      </c>
      <c r="R42" s="199" t="s">
        <v>344</v>
      </c>
      <c r="S42" s="155"/>
      <c r="V42" s="161"/>
    </row>
    <row r="43" spans="1:22">
      <c r="A43" s="154"/>
      <c r="B43" s="198"/>
      <c r="C43" s="199"/>
      <c r="F43" s="156"/>
      <c r="H43" s="157"/>
      <c r="I43" s="158"/>
      <c r="J43" s="198"/>
      <c r="K43" s="199"/>
      <c r="L43" s="155"/>
      <c r="O43" s="159"/>
      <c r="P43" s="160"/>
      <c r="Q43" s="198"/>
      <c r="R43" s="199"/>
      <c r="S43" s="155"/>
      <c r="V43" s="161"/>
    </row>
    <row r="44" spans="1:22">
      <c r="A44" s="154"/>
      <c r="B44" s="200" t="s">
        <v>345</v>
      </c>
      <c r="C44" s="201"/>
      <c r="F44" s="156"/>
      <c r="H44" s="157"/>
      <c r="I44" s="158"/>
      <c r="J44" s="200" t="s">
        <v>345</v>
      </c>
      <c r="K44" s="201"/>
      <c r="L44" s="155"/>
      <c r="O44" s="159"/>
      <c r="P44" s="160"/>
      <c r="Q44" s="200" t="s">
        <v>345</v>
      </c>
      <c r="R44" s="201"/>
      <c r="S44" s="155"/>
      <c r="V44" s="161"/>
    </row>
    <row r="45" spans="1:22" ht="16">
      <c r="A45" s="154"/>
      <c r="B45" s="202">
        <v>1</v>
      </c>
      <c r="C45" s="201" t="s">
        <v>346</v>
      </c>
      <c r="F45" s="156"/>
      <c r="H45" s="157"/>
      <c r="I45" s="158"/>
      <c r="J45" s="202">
        <v>1</v>
      </c>
      <c r="K45" s="201" t="s">
        <v>346</v>
      </c>
      <c r="L45" s="155"/>
      <c r="O45" s="159"/>
      <c r="P45" s="160"/>
      <c r="Q45" s="202">
        <v>1</v>
      </c>
      <c r="R45" s="201" t="s">
        <v>347</v>
      </c>
      <c r="S45" s="155"/>
      <c r="V45" s="161"/>
    </row>
    <row r="46" spans="1:22" ht="16">
      <c r="A46" s="154"/>
      <c r="B46" s="202">
        <v>2</v>
      </c>
      <c r="C46" s="201" t="s">
        <v>348</v>
      </c>
      <c r="F46" s="156"/>
      <c r="H46" s="157"/>
      <c r="I46" s="158"/>
      <c r="J46" s="202">
        <v>2</v>
      </c>
      <c r="K46" s="201" t="s">
        <v>347</v>
      </c>
      <c r="L46" s="155"/>
      <c r="O46" s="159"/>
      <c r="P46" s="160"/>
      <c r="Q46" s="202">
        <v>2</v>
      </c>
      <c r="R46" s="201" t="s">
        <v>349</v>
      </c>
      <c r="S46" s="155"/>
      <c r="V46" s="161"/>
    </row>
    <row r="47" spans="1:22" ht="16">
      <c r="A47" s="154"/>
      <c r="B47" s="202">
        <v>3</v>
      </c>
      <c r="C47" s="201" t="s">
        <v>350</v>
      </c>
      <c r="F47" s="156"/>
      <c r="H47" s="157"/>
      <c r="I47" s="158"/>
      <c r="J47" s="202"/>
      <c r="K47" s="201"/>
      <c r="L47" s="155"/>
      <c r="O47" s="159"/>
      <c r="P47" s="160"/>
      <c r="Q47" s="202"/>
      <c r="R47" s="201"/>
      <c r="S47" s="155"/>
      <c r="V47" s="161"/>
    </row>
    <row r="48" spans="1:22" ht="16">
      <c r="A48" s="154"/>
      <c r="B48" s="202">
        <v>4</v>
      </c>
      <c r="C48" s="201" t="s">
        <v>351</v>
      </c>
      <c r="F48" s="156"/>
      <c r="H48" s="157"/>
      <c r="I48" s="158"/>
      <c r="J48" s="202"/>
      <c r="K48" s="201"/>
      <c r="L48" s="155"/>
      <c r="O48" s="159"/>
      <c r="P48" s="160"/>
      <c r="Q48" s="202"/>
      <c r="R48" s="201"/>
      <c r="S48" s="155"/>
      <c r="V48" s="161"/>
    </row>
    <row r="49" spans="1:22" ht="16">
      <c r="A49" s="154"/>
      <c r="B49" s="202">
        <v>5</v>
      </c>
      <c r="C49" s="201" t="s">
        <v>352</v>
      </c>
      <c r="F49" s="156"/>
      <c r="H49" s="157"/>
      <c r="I49" s="158"/>
      <c r="J49" s="202"/>
      <c r="K49" s="201"/>
      <c r="L49" s="155"/>
      <c r="O49" s="159"/>
      <c r="P49" s="160"/>
      <c r="Q49" s="202"/>
      <c r="R49" s="201"/>
      <c r="S49" s="155"/>
      <c r="V49" s="161"/>
    </row>
    <row r="50" spans="1:22" ht="16">
      <c r="A50" s="154"/>
      <c r="B50" s="202">
        <v>6</v>
      </c>
      <c r="C50" s="201" t="s">
        <v>347</v>
      </c>
      <c r="F50" s="156"/>
      <c r="H50" s="157"/>
      <c r="I50" s="158"/>
      <c r="J50" s="202"/>
      <c r="K50" s="201"/>
      <c r="L50" s="155"/>
      <c r="O50" s="159"/>
      <c r="P50" s="160"/>
      <c r="Q50" s="202"/>
      <c r="R50" s="201"/>
      <c r="S50" s="155"/>
      <c r="V50" s="161"/>
    </row>
    <row r="51" spans="1:22" ht="16" thickBot="1">
      <c r="A51" s="203"/>
      <c r="B51" s="204"/>
      <c r="C51" s="205"/>
      <c r="D51" s="206"/>
      <c r="E51" s="207"/>
      <c r="F51" s="208"/>
      <c r="G51" s="209"/>
      <c r="H51" s="208"/>
      <c r="I51" s="210"/>
      <c r="J51" s="211"/>
      <c r="K51" s="212"/>
      <c r="L51" s="213"/>
      <c r="M51" s="214"/>
      <c r="N51" s="214"/>
      <c r="O51" s="214"/>
      <c r="P51" s="215"/>
      <c r="Q51" s="216"/>
      <c r="R51" s="217"/>
      <c r="S51" s="218"/>
      <c r="T51" s="219"/>
      <c r="U51" s="219"/>
      <c r="V51" s="220"/>
    </row>
    <row r="52" spans="1:22">
      <c r="B52" s="202"/>
      <c r="C52" s="201"/>
    </row>
    <row r="53" spans="1:22">
      <c r="B53" s="202"/>
      <c r="C53" s="201"/>
    </row>
    <row r="54" spans="1:22">
      <c r="B54" s="221"/>
      <c r="C54" s="201"/>
    </row>
    <row r="55" spans="1:22">
      <c r="C55" s="201"/>
      <c r="E55" s="222">
        <f>E36+N36</f>
        <v>25753099</v>
      </c>
    </row>
    <row r="56" spans="1:22">
      <c r="C56" s="201"/>
      <c r="E56" s="222">
        <f>U36</f>
        <v>4725000</v>
      </c>
    </row>
    <row r="57" spans="1:22">
      <c r="E57" s="222">
        <f>E55+E56</f>
        <v>30478099</v>
      </c>
    </row>
  </sheetData>
  <mergeCells count="9">
    <mergeCell ref="B12:F12"/>
    <mergeCell ref="J12:N12"/>
    <mergeCell ref="Q12:U12"/>
    <mergeCell ref="B10:F10"/>
    <mergeCell ref="J10:N10"/>
    <mergeCell ref="Q10:U10"/>
    <mergeCell ref="B11:F11"/>
    <mergeCell ref="J11:N11"/>
    <mergeCell ref="Q11:U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80578-745E-4F86-9774-D18588CC903C}">
  <sheetPr>
    <tabColor theme="5"/>
    <pageSetUpPr fitToPage="1"/>
  </sheetPr>
  <dimension ref="A1:P71"/>
  <sheetViews>
    <sheetView view="pageBreakPreview" zoomScale="85" zoomScaleNormal="85" zoomScaleSheetLayoutView="85" workbookViewId="0">
      <selection sqref="A1:K1"/>
    </sheetView>
  </sheetViews>
  <sheetFormatPr baseColWidth="10" defaultColWidth="8.7109375" defaultRowHeight="11"/>
  <cols>
    <col min="1" max="1" width="23.28515625" style="375" customWidth="1"/>
    <col min="2" max="2" width="4.7109375" style="375" bestFit="1" customWidth="1"/>
    <col min="3" max="3" width="10" style="375" bestFit="1" customWidth="1"/>
    <col min="4" max="13" width="10.140625" style="375" customWidth="1"/>
    <col min="14" max="14" width="9.28515625" style="375" customWidth="1"/>
    <col min="15" max="15" width="7" style="375" bestFit="1" customWidth="1"/>
    <col min="16" max="256" width="8.85546875" style="375"/>
    <col min="257" max="257" width="23.28515625" style="375" customWidth="1"/>
    <col min="258" max="258" width="4.7109375" style="375" bestFit="1" customWidth="1"/>
    <col min="259" max="259" width="10" style="375" bestFit="1" customWidth="1"/>
    <col min="260" max="269" width="10.140625" style="375" customWidth="1"/>
    <col min="270" max="270" width="9.28515625" style="375" customWidth="1"/>
    <col min="271" max="271" width="7" style="375" bestFit="1" customWidth="1"/>
    <col min="272" max="512" width="8.85546875" style="375"/>
    <col min="513" max="513" width="23.28515625" style="375" customWidth="1"/>
    <col min="514" max="514" width="4.7109375" style="375" bestFit="1" customWidth="1"/>
    <col min="515" max="515" width="10" style="375" bestFit="1" customWidth="1"/>
    <col min="516" max="525" width="10.140625" style="375" customWidth="1"/>
    <col min="526" max="526" width="9.28515625" style="375" customWidth="1"/>
    <col min="527" max="527" width="7" style="375" bestFit="1" customWidth="1"/>
    <col min="528" max="768" width="8.85546875" style="375"/>
    <col min="769" max="769" width="23.28515625" style="375" customWidth="1"/>
    <col min="770" max="770" width="4.7109375" style="375" bestFit="1" customWidth="1"/>
    <col min="771" max="771" width="10" style="375" bestFit="1" customWidth="1"/>
    <col min="772" max="781" width="10.140625" style="375" customWidth="1"/>
    <col min="782" max="782" width="9.28515625" style="375" customWidth="1"/>
    <col min="783" max="783" width="7" style="375" bestFit="1" customWidth="1"/>
    <col min="784" max="1024" width="8.85546875" style="375"/>
    <col min="1025" max="1025" width="23.28515625" style="375" customWidth="1"/>
    <col min="1026" max="1026" width="4.7109375" style="375" bestFit="1" customWidth="1"/>
    <col min="1027" max="1027" width="10" style="375" bestFit="1" customWidth="1"/>
    <col min="1028" max="1037" width="10.140625" style="375" customWidth="1"/>
    <col min="1038" max="1038" width="9.28515625" style="375" customWidth="1"/>
    <col min="1039" max="1039" width="7" style="375" bestFit="1" customWidth="1"/>
    <col min="1040" max="1280" width="8.85546875" style="375"/>
    <col min="1281" max="1281" width="23.28515625" style="375" customWidth="1"/>
    <col min="1282" max="1282" width="4.7109375" style="375" bestFit="1" customWidth="1"/>
    <col min="1283" max="1283" width="10" style="375" bestFit="1" customWidth="1"/>
    <col min="1284" max="1293" width="10.140625" style="375" customWidth="1"/>
    <col min="1294" max="1294" width="9.28515625" style="375" customWidth="1"/>
    <col min="1295" max="1295" width="7" style="375" bestFit="1" customWidth="1"/>
    <col min="1296" max="1536" width="8.85546875" style="375"/>
    <col min="1537" max="1537" width="23.28515625" style="375" customWidth="1"/>
    <col min="1538" max="1538" width="4.7109375" style="375" bestFit="1" customWidth="1"/>
    <col min="1539" max="1539" width="10" style="375" bestFit="1" customWidth="1"/>
    <col min="1540" max="1549" width="10.140625" style="375" customWidth="1"/>
    <col min="1550" max="1550" width="9.28515625" style="375" customWidth="1"/>
    <col min="1551" max="1551" width="7" style="375" bestFit="1" customWidth="1"/>
    <col min="1552" max="1792" width="8.85546875" style="375"/>
    <col min="1793" max="1793" width="23.28515625" style="375" customWidth="1"/>
    <col min="1794" max="1794" width="4.7109375" style="375" bestFit="1" customWidth="1"/>
    <col min="1795" max="1795" width="10" style="375" bestFit="1" customWidth="1"/>
    <col min="1796" max="1805" width="10.140625" style="375" customWidth="1"/>
    <col min="1806" max="1806" width="9.28515625" style="375" customWidth="1"/>
    <col min="1807" max="1807" width="7" style="375" bestFit="1" customWidth="1"/>
    <col min="1808" max="2048" width="8.85546875" style="375"/>
    <col min="2049" max="2049" width="23.28515625" style="375" customWidth="1"/>
    <col min="2050" max="2050" width="4.7109375" style="375" bestFit="1" customWidth="1"/>
    <col min="2051" max="2051" width="10" style="375" bestFit="1" customWidth="1"/>
    <col min="2052" max="2061" width="10.140625" style="375" customWidth="1"/>
    <col min="2062" max="2062" width="9.28515625" style="375" customWidth="1"/>
    <col min="2063" max="2063" width="7" style="375" bestFit="1" customWidth="1"/>
    <col min="2064" max="2304" width="8.85546875" style="375"/>
    <col min="2305" max="2305" width="23.28515625" style="375" customWidth="1"/>
    <col min="2306" max="2306" width="4.7109375" style="375" bestFit="1" customWidth="1"/>
    <col min="2307" max="2307" width="10" style="375" bestFit="1" customWidth="1"/>
    <col min="2308" max="2317" width="10.140625" style="375" customWidth="1"/>
    <col min="2318" max="2318" width="9.28515625" style="375" customWidth="1"/>
    <col min="2319" max="2319" width="7" style="375" bestFit="1" customWidth="1"/>
    <col min="2320" max="2560" width="8.85546875" style="375"/>
    <col min="2561" max="2561" width="23.28515625" style="375" customWidth="1"/>
    <col min="2562" max="2562" width="4.7109375" style="375" bestFit="1" customWidth="1"/>
    <col min="2563" max="2563" width="10" style="375" bestFit="1" customWidth="1"/>
    <col min="2564" max="2573" width="10.140625" style="375" customWidth="1"/>
    <col min="2574" max="2574" width="9.28515625" style="375" customWidth="1"/>
    <col min="2575" max="2575" width="7" style="375" bestFit="1" customWidth="1"/>
    <col min="2576" max="2816" width="8.85546875" style="375"/>
    <col min="2817" max="2817" width="23.28515625" style="375" customWidth="1"/>
    <col min="2818" max="2818" width="4.7109375" style="375" bestFit="1" customWidth="1"/>
    <col min="2819" max="2819" width="10" style="375" bestFit="1" customWidth="1"/>
    <col min="2820" max="2829" width="10.140625" style="375" customWidth="1"/>
    <col min="2830" max="2830" width="9.28515625" style="375" customWidth="1"/>
    <col min="2831" max="2831" width="7" style="375" bestFit="1" customWidth="1"/>
    <col min="2832" max="3072" width="8.85546875" style="375"/>
    <col min="3073" max="3073" width="23.28515625" style="375" customWidth="1"/>
    <col min="3074" max="3074" width="4.7109375" style="375" bestFit="1" customWidth="1"/>
    <col min="3075" max="3075" width="10" style="375" bestFit="1" customWidth="1"/>
    <col min="3076" max="3085" width="10.140625" style="375" customWidth="1"/>
    <col min="3086" max="3086" width="9.28515625" style="375" customWidth="1"/>
    <col min="3087" max="3087" width="7" style="375" bestFit="1" customWidth="1"/>
    <col min="3088" max="3328" width="8.85546875" style="375"/>
    <col min="3329" max="3329" width="23.28515625" style="375" customWidth="1"/>
    <col min="3330" max="3330" width="4.7109375" style="375" bestFit="1" customWidth="1"/>
    <col min="3331" max="3331" width="10" style="375" bestFit="1" customWidth="1"/>
    <col min="3332" max="3341" width="10.140625" style="375" customWidth="1"/>
    <col min="3342" max="3342" width="9.28515625" style="375" customWidth="1"/>
    <col min="3343" max="3343" width="7" style="375" bestFit="1" customWidth="1"/>
    <col min="3344" max="3584" width="8.85546875" style="375"/>
    <col min="3585" max="3585" width="23.28515625" style="375" customWidth="1"/>
    <col min="3586" max="3586" width="4.7109375" style="375" bestFit="1" customWidth="1"/>
    <col min="3587" max="3587" width="10" style="375" bestFit="1" customWidth="1"/>
    <col min="3588" max="3597" width="10.140625" style="375" customWidth="1"/>
    <col min="3598" max="3598" width="9.28515625" style="375" customWidth="1"/>
    <col min="3599" max="3599" width="7" style="375" bestFit="1" customWidth="1"/>
    <col min="3600" max="3840" width="8.85546875" style="375"/>
    <col min="3841" max="3841" width="23.28515625" style="375" customWidth="1"/>
    <col min="3842" max="3842" width="4.7109375" style="375" bestFit="1" customWidth="1"/>
    <col min="3843" max="3843" width="10" style="375" bestFit="1" customWidth="1"/>
    <col min="3844" max="3853" width="10.140625" style="375" customWidth="1"/>
    <col min="3854" max="3854" width="9.28515625" style="375" customWidth="1"/>
    <col min="3855" max="3855" width="7" style="375" bestFit="1" customWidth="1"/>
    <col min="3856" max="4096" width="8.85546875" style="375"/>
    <col min="4097" max="4097" width="23.28515625" style="375" customWidth="1"/>
    <col min="4098" max="4098" width="4.7109375" style="375" bestFit="1" customWidth="1"/>
    <col min="4099" max="4099" width="10" style="375" bestFit="1" customWidth="1"/>
    <col min="4100" max="4109" width="10.140625" style="375" customWidth="1"/>
    <col min="4110" max="4110" width="9.28515625" style="375" customWidth="1"/>
    <col min="4111" max="4111" width="7" style="375" bestFit="1" customWidth="1"/>
    <col min="4112" max="4352" width="8.85546875" style="375"/>
    <col min="4353" max="4353" width="23.28515625" style="375" customWidth="1"/>
    <col min="4354" max="4354" width="4.7109375" style="375" bestFit="1" customWidth="1"/>
    <col min="4355" max="4355" width="10" style="375" bestFit="1" customWidth="1"/>
    <col min="4356" max="4365" width="10.140625" style="375" customWidth="1"/>
    <col min="4366" max="4366" width="9.28515625" style="375" customWidth="1"/>
    <col min="4367" max="4367" width="7" style="375" bestFit="1" customWidth="1"/>
    <col min="4368" max="4608" width="8.85546875" style="375"/>
    <col min="4609" max="4609" width="23.28515625" style="375" customWidth="1"/>
    <col min="4610" max="4610" width="4.7109375" style="375" bestFit="1" customWidth="1"/>
    <col min="4611" max="4611" width="10" style="375" bestFit="1" customWidth="1"/>
    <col min="4612" max="4621" width="10.140625" style="375" customWidth="1"/>
    <col min="4622" max="4622" width="9.28515625" style="375" customWidth="1"/>
    <col min="4623" max="4623" width="7" style="375" bestFit="1" customWidth="1"/>
    <col min="4624" max="4864" width="8.85546875" style="375"/>
    <col min="4865" max="4865" width="23.28515625" style="375" customWidth="1"/>
    <col min="4866" max="4866" width="4.7109375" style="375" bestFit="1" customWidth="1"/>
    <col min="4867" max="4867" width="10" style="375" bestFit="1" customWidth="1"/>
    <col min="4868" max="4877" width="10.140625" style="375" customWidth="1"/>
    <col min="4878" max="4878" width="9.28515625" style="375" customWidth="1"/>
    <col min="4879" max="4879" width="7" style="375" bestFit="1" customWidth="1"/>
    <col min="4880" max="5120" width="8.85546875" style="375"/>
    <col min="5121" max="5121" width="23.28515625" style="375" customWidth="1"/>
    <col min="5122" max="5122" width="4.7109375" style="375" bestFit="1" customWidth="1"/>
    <col min="5123" max="5123" width="10" style="375" bestFit="1" customWidth="1"/>
    <col min="5124" max="5133" width="10.140625" style="375" customWidth="1"/>
    <col min="5134" max="5134" width="9.28515625" style="375" customWidth="1"/>
    <col min="5135" max="5135" width="7" style="375" bestFit="1" customWidth="1"/>
    <col min="5136" max="5376" width="8.85546875" style="375"/>
    <col min="5377" max="5377" width="23.28515625" style="375" customWidth="1"/>
    <col min="5378" max="5378" width="4.7109375" style="375" bestFit="1" customWidth="1"/>
    <col min="5379" max="5379" width="10" style="375" bestFit="1" customWidth="1"/>
    <col min="5380" max="5389" width="10.140625" style="375" customWidth="1"/>
    <col min="5390" max="5390" width="9.28515625" style="375" customWidth="1"/>
    <col min="5391" max="5391" width="7" style="375" bestFit="1" customWidth="1"/>
    <col min="5392" max="5632" width="8.85546875" style="375"/>
    <col min="5633" max="5633" width="23.28515625" style="375" customWidth="1"/>
    <col min="5634" max="5634" width="4.7109375" style="375" bestFit="1" customWidth="1"/>
    <col min="5635" max="5635" width="10" style="375" bestFit="1" customWidth="1"/>
    <col min="5636" max="5645" width="10.140625" style="375" customWidth="1"/>
    <col min="5646" max="5646" width="9.28515625" style="375" customWidth="1"/>
    <col min="5647" max="5647" width="7" style="375" bestFit="1" customWidth="1"/>
    <col min="5648" max="5888" width="8.85546875" style="375"/>
    <col min="5889" max="5889" width="23.28515625" style="375" customWidth="1"/>
    <col min="5890" max="5890" width="4.7109375" style="375" bestFit="1" customWidth="1"/>
    <col min="5891" max="5891" width="10" style="375" bestFit="1" customWidth="1"/>
    <col min="5892" max="5901" width="10.140625" style="375" customWidth="1"/>
    <col min="5902" max="5902" width="9.28515625" style="375" customWidth="1"/>
    <col min="5903" max="5903" width="7" style="375" bestFit="1" customWidth="1"/>
    <col min="5904" max="6144" width="8.85546875" style="375"/>
    <col min="6145" max="6145" width="23.28515625" style="375" customWidth="1"/>
    <col min="6146" max="6146" width="4.7109375" style="375" bestFit="1" customWidth="1"/>
    <col min="6147" max="6147" width="10" style="375" bestFit="1" customWidth="1"/>
    <col min="6148" max="6157" width="10.140625" style="375" customWidth="1"/>
    <col min="6158" max="6158" width="9.28515625" style="375" customWidth="1"/>
    <col min="6159" max="6159" width="7" style="375" bestFit="1" customWidth="1"/>
    <col min="6160" max="6400" width="8.85546875" style="375"/>
    <col min="6401" max="6401" width="23.28515625" style="375" customWidth="1"/>
    <col min="6402" max="6402" width="4.7109375" style="375" bestFit="1" customWidth="1"/>
    <col min="6403" max="6403" width="10" style="375" bestFit="1" customWidth="1"/>
    <col min="6404" max="6413" width="10.140625" style="375" customWidth="1"/>
    <col min="6414" max="6414" width="9.28515625" style="375" customWidth="1"/>
    <col min="6415" max="6415" width="7" style="375" bestFit="1" customWidth="1"/>
    <col min="6416" max="6656" width="8.85546875" style="375"/>
    <col min="6657" max="6657" width="23.28515625" style="375" customWidth="1"/>
    <col min="6658" max="6658" width="4.7109375" style="375" bestFit="1" customWidth="1"/>
    <col min="6659" max="6659" width="10" style="375" bestFit="1" customWidth="1"/>
    <col min="6660" max="6669" width="10.140625" style="375" customWidth="1"/>
    <col min="6670" max="6670" width="9.28515625" style="375" customWidth="1"/>
    <col min="6671" max="6671" width="7" style="375" bestFit="1" customWidth="1"/>
    <col min="6672" max="6912" width="8.85546875" style="375"/>
    <col min="6913" max="6913" width="23.28515625" style="375" customWidth="1"/>
    <col min="6914" max="6914" width="4.7109375" style="375" bestFit="1" customWidth="1"/>
    <col min="6915" max="6915" width="10" style="375" bestFit="1" customWidth="1"/>
    <col min="6916" max="6925" width="10.140625" style="375" customWidth="1"/>
    <col min="6926" max="6926" width="9.28515625" style="375" customWidth="1"/>
    <col min="6927" max="6927" width="7" style="375" bestFit="1" customWidth="1"/>
    <col min="6928" max="7168" width="8.85546875" style="375"/>
    <col min="7169" max="7169" width="23.28515625" style="375" customWidth="1"/>
    <col min="7170" max="7170" width="4.7109375" style="375" bestFit="1" customWidth="1"/>
    <col min="7171" max="7171" width="10" style="375" bestFit="1" customWidth="1"/>
    <col min="7172" max="7181" width="10.140625" style="375" customWidth="1"/>
    <col min="7182" max="7182" width="9.28515625" style="375" customWidth="1"/>
    <col min="7183" max="7183" width="7" style="375" bestFit="1" customWidth="1"/>
    <col min="7184" max="7424" width="8.85546875" style="375"/>
    <col min="7425" max="7425" width="23.28515625" style="375" customWidth="1"/>
    <col min="7426" max="7426" width="4.7109375" style="375" bestFit="1" customWidth="1"/>
    <col min="7427" max="7427" width="10" style="375" bestFit="1" customWidth="1"/>
    <col min="7428" max="7437" width="10.140625" style="375" customWidth="1"/>
    <col min="7438" max="7438" width="9.28515625" style="375" customWidth="1"/>
    <col min="7439" max="7439" width="7" style="375" bestFit="1" customWidth="1"/>
    <col min="7440" max="7680" width="8.85546875" style="375"/>
    <col min="7681" max="7681" width="23.28515625" style="375" customWidth="1"/>
    <col min="7682" max="7682" width="4.7109375" style="375" bestFit="1" customWidth="1"/>
    <col min="7683" max="7683" width="10" style="375" bestFit="1" customWidth="1"/>
    <col min="7684" max="7693" width="10.140625" style="375" customWidth="1"/>
    <col min="7694" max="7694" width="9.28515625" style="375" customWidth="1"/>
    <col min="7695" max="7695" width="7" style="375" bestFit="1" customWidth="1"/>
    <col min="7696" max="7936" width="8.85546875" style="375"/>
    <col min="7937" max="7937" width="23.28515625" style="375" customWidth="1"/>
    <col min="7938" max="7938" width="4.7109375" style="375" bestFit="1" customWidth="1"/>
    <col min="7939" max="7939" width="10" style="375" bestFit="1" customWidth="1"/>
    <col min="7940" max="7949" width="10.140625" style="375" customWidth="1"/>
    <col min="7950" max="7950" width="9.28515625" style="375" customWidth="1"/>
    <col min="7951" max="7951" width="7" style="375" bestFit="1" customWidth="1"/>
    <col min="7952" max="8192" width="8.85546875" style="375"/>
    <col min="8193" max="8193" width="23.28515625" style="375" customWidth="1"/>
    <col min="8194" max="8194" width="4.7109375" style="375" bestFit="1" customWidth="1"/>
    <col min="8195" max="8195" width="10" style="375" bestFit="1" customWidth="1"/>
    <col min="8196" max="8205" width="10.140625" style="375" customWidth="1"/>
    <col min="8206" max="8206" width="9.28515625" style="375" customWidth="1"/>
    <col min="8207" max="8207" width="7" style="375" bestFit="1" customWidth="1"/>
    <col min="8208" max="8448" width="8.85546875" style="375"/>
    <col min="8449" max="8449" width="23.28515625" style="375" customWidth="1"/>
    <col min="8450" max="8450" width="4.7109375" style="375" bestFit="1" customWidth="1"/>
    <col min="8451" max="8451" width="10" style="375" bestFit="1" customWidth="1"/>
    <col min="8452" max="8461" width="10.140625" style="375" customWidth="1"/>
    <col min="8462" max="8462" width="9.28515625" style="375" customWidth="1"/>
    <col min="8463" max="8463" width="7" style="375" bestFit="1" customWidth="1"/>
    <col min="8464" max="8704" width="8.85546875" style="375"/>
    <col min="8705" max="8705" width="23.28515625" style="375" customWidth="1"/>
    <col min="8706" max="8706" width="4.7109375" style="375" bestFit="1" customWidth="1"/>
    <col min="8707" max="8707" width="10" style="375" bestFit="1" customWidth="1"/>
    <col min="8708" max="8717" width="10.140625" style="375" customWidth="1"/>
    <col min="8718" max="8718" width="9.28515625" style="375" customWidth="1"/>
    <col min="8719" max="8719" width="7" style="375" bestFit="1" customWidth="1"/>
    <col min="8720" max="8960" width="8.85546875" style="375"/>
    <col min="8961" max="8961" width="23.28515625" style="375" customWidth="1"/>
    <col min="8962" max="8962" width="4.7109375" style="375" bestFit="1" customWidth="1"/>
    <col min="8963" max="8963" width="10" style="375" bestFit="1" customWidth="1"/>
    <col min="8964" max="8973" width="10.140625" style="375" customWidth="1"/>
    <col min="8974" max="8974" width="9.28515625" style="375" customWidth="1"/>
    <col min="8975" max="8975" width="7" style="375" bestFit="1" customWidth="1"/>
    <col min="8976" max="9216" width="8.85546875" style="375"/>
    <col min="9217" max="9217" width="23.28515625" style="375" customWidth="1"/>
    <col min="9218" max="9218" width="4.7109375" style="375" bestFit="1" customWidth="1"/>
    <col min="9219" max="9219" width="10" style="375" bestFit="1" customWidth="1"/>
    <col min="9220" max="9229" width="10.140625" style="375" customWidth="1"/>
    <col min="9230" max="9230" width="9.28515625" style="375" customWidth="1"/>
    <col min="9231" max="9231" width="7" style="375" bestFit="1" customWidth="1"/>
    <col min="9232" max="9472" width="8.85546875" style="375"/>
    <col min="9473" max="9473" width="23.28515625" style="375" customWidth="1"/>
    <col min="9474" max="9474" width="4.7109375" style="375" bestFit="1" customWidth="1"/>
    <col min="9475" max="9475" width="10" style="375" bestFit="1" customWidth="1"/>
    <col min="9476" max="9485" width="10.140625" style="375" customWidth="1"/>
    <col min="9486" max="9486" width="9.28515625" style="375" customWidth="1"/>
    <col min="9487" max="9487" width="7" style="375" bestFit="1" customWidth="1"/>
    <col min="9488" max="9728" width="8.85546875" style="375"/>
    <col min="9729" max="9729" width="23.28515625" style="375" customWidth="1"/>
    <col min="9730" max="9730" width="4.7109375" style="375" bestFit="1" customWidth="1"/>
    <col min="9731" max="9731" width="10" style="375" bestFit="1" customWidth="1"/>
    <col min="9732" max="9741" width="10.140625" style="375" customWidth="1"/>
    <col min="9742" max="9742" width="9.28515625" style="375" customWidth="1"/>
    <col min="9743" max="9743" width="7" style="375" bestFit="1" customWidth="1"/>
    <col min="9744" max="9984" width="8.85546875" style="375"/>
    <col min="9985" max="9985" width="23.28515625" style="375" customWidth="1"/>
    <col min="9986" max="9986" width="4.7109375" style="375" bestFit="1" customWidth="1"/>
    <col min="9987" max="9987" width="10" style="375" bestFit="1" customWidth="1"/>
    <col min="9988" max="9997" width="10.140625" style="375" customWidth="1"/>
    <col min="9998" max="9998" width="9.28515625" style="375" customWidth="1"/>
    <col min="9999" max="9999" width="7" style="375" bestFit="1" customWidth="1"/>
    <col min="10000" max="10240" width="8.85546875" style="375"/>
    <col min="10241" max="10241" width="23.28515625" style="375" customWidth="1"/>
    <col min="10242" max="10242" width="4.7109375" style="375" bestFit="1" customWidth="1"/>
    <col min="10243" max="10243" width="10" style="375" bestFit="1" customWidth="1"/>
    <col min="10244" max="10253" width="10.140625" style="375" customWidth="1"/>
    <col min="10254" max="10254" width="9.28515625" style="375" customWidth="1"/>
    <col min="10255" max="10255" width="7" style="375" bestFit="1" customWidth="1"/>
    <col min="10256" max="10496" width="8.85546875" style="375"/>
    <col min="10497" max="10497" width="23.28515625" style="375" customWidth="1"/>
    <col min="10498" max="10498" width="4.7109375" style="375" bestFit="1" customWidth="1"/>
    <col min="10499" max="10499" width="10" style="375" bestFit="1" customWidth="1"/>
    <col min="10500" max="10509" width="10.140625" style="375" customWidth="1"/>
    <col min="10510" max="10510" width="9.28515625" style="375" customWidth="1"/>
    <col min="10511" max="10511" width="7" style="375" bestFit="1" customWidth="1"/>
    <col min="10512" max="10752" width="8.85546875" style="375"/>
    <col min="10753" max="10753" width="23.28515625" style="375" customWidth="1"/>
    <col min="10754" max="10754" width="4.7109375" style="375" bestFit="1" customWidth="1"/>
    <col min="10755" max="10755" width="10" style="375" bestFit="1" customWidth="1"/>
    <col min="10756" max="10765" width="10.140625" style="375" customWidth="1"/>
    <col min="10766" max="10766" width="9.28515625" style="375" customWidth="1"/>
    <col min="10767" max="10767" width="7" style="375" bestFit="1" customWidth="1"/>
    <col min="10768" max="11008" width="8.85546875" style="375"/>
    <col min="11009" max="11009" width="23.28515625" style="375" customWidth="1"/>
    <col min="11010" max="11010" width="4.7109375" style="375" bestFit="1" customWidth="1"/>
    <col min="11011" max="11011" width="10" style="375" bestFit="1" customWidth="1"/>
    <col min="11012" max="11021" width="10.140625" style="375" customWidth="1"/>
    <col min="11022" max="11022" width="9.28515625" style="375" customWidth="1"/>
    <col min="11023" max="11023" width="7" style="375" bestFit="1" customWidth="1"/>
    <col min="11024" max="11264" width="8.85546875" style="375"/>
    <col min="11265" max="11265" width="23.28515625" style="375" customWidth="1"/>
    <col min="11266" max="11266" width="4.7109375" style="375" bestFit="1" customWidth="1"/>
    <col min="11267" max="11267" width="10" style="375" bestFit="1" customWidth="1"/>
    <col min="11268" max="11277" width="10.140625" style="375" customWidth="1"/>
    <col min="11278" max="11278" width="9.28515625" style="375" customWidth="1"/>
    <col min="11279" max="11279" width="7" style="375" bestFit="1" customWidth="1"/>
    <col min="11280" max="11520" width="8.85546875" style="375"/>
    <col min="11521" max="11521" width="23.28515625" style="375" customWidth="1"/>
    <col min="11522" max="11522" width="4.7109375" style="375" bestFit="1" customWidth="1"/>
    <col min="11523" max="11523" width="10" style="375" bestFit="1" customWidth="1"/>
    <col min="11524" max="11533" width="10.140625" style="375" customWidth="1"/>
    <col min="11534" max="11534" width="9.28515625" style="375" customWidth="1"/>
    <col min="11535" max="11535" width="7" style="375" bestFit="1" customWidth="1"/>
    <col min="11536" max="11776" width="8.85546875" style="375"/>
    <col min="11777" max="11777" width="23.28515625" style="375" customWidth="1"/>
    <col min="11778" max="11778" width="4.7109375" style="375" bestFit="1" customWidth="1"/>
    <col min="11779" max="11779" width="10" style="375" bestFit="1" customWidth="1"/>
    <col min="11780" max="11789" width="10.140625" style="375" customWidth="1"/>
    <col min="11790" max="11790" width="9.28515625" style="375" customWidth="1"/>
    <col min="11791" max="11791" width="7" style="375" bestFit="1" customWidth="1"/>
    <col min="11792" max="12032" width="8.85546875" style="375"/>
    <col min="12033" max="12033" width="23.28515625" style="375" customWidth="1"/>
    <col min="12034" max="12034" width="4.7109375" style="375" bestFit="1" customWidth="1"/>
    <col min="12035" max="12035" width="10" style="375" bestFit="1" customWidth="1"/>
    <col min="12036" max="12045" width="10.140625" style="375" customWidth="1"/>
    <col min="12046" max="12046" width="9.28515625" style="375" customWidth="1"/>
    <col min="12047" max="12047" width="7" style="375" bestFit="1" customWidth="1"/>
    <col min="12048" max="12288" width="8.85546875" style="375"/>
    <col min="12289" max="12289" width="23.28515625" style="375" customWidth="1"/>
    <col min="12290" max="12290" width="4.7109375" style="375" bestFit="1" customWidth="1"/>
    <col min="12291" max="12291" width="10" style="375" bestFit="1" customWidth="1"/>
    <col min="12292" max="12301" width="10.140625" style="375" customWidth="1"/>
    <col min="12302" max="12302" width="9.28515625" style="375" customWidth="1"/>
    <col min="12303" max="12303" width="7" style="375" bestFit="1" customWidth="1"/>
    <col min="12304" max="12544" width="8.85546875" style="375"/>
    <col min="12545" max="12545" width="23.28515625" style="375" customWidth="1"/>
    <col min="12546" max="12546" width="4.7109375" style="375" bestFit="1" customWidth="1"/>
    <col min="12547" max="12547" width="10" style="375" bestFit="1" customWidth="1"/>
    <col min="12548" max="12557" width="10.140625" style="375" customWidth="1"/>
    <col min="12558" max="12558" width="9.28515625" style="375" customWidth="1"/>
    <col min="12559" max="12559" width="7" style="375" bestFit="1" customWidth="1"/>
    <col min="12560" max="12800" width="8.85546875" style="375"/>
    <col min="12801" max="12801" width="23.28515625" style="375" customWidth="1"/>
    <col min="12802" max="12802" width="4.7109375" style="375" bestFit="1" customWidth="1"/>
    <col min="12803" max="12803" width="10" style="375" bestFit="1" customWidth="1"/>
    <col min="12804" max="12813" width="10.140625" style="375" customWidth="1"/>
    <col min="12814" max="12814" width="9.28515625" style="375" customWidth="1"/>
    <col min="12815" max="12815" width="7" style="375" bestFit="1" customWidth="1"/>
    <col min="12816" max="13056" width="8.85546875" style="375"/>
    <col min="13057" max="13057" width="23.28515625" style="375" customWidth="1"/>
    <col min="13058" max="13058" width="4.7109375" style="375" bestFit="1" customWidth="1"/>
    <col min="13059" max="13059" width="10" style="375" bestFit="1" customWidth="1"/>
    <col min="13060" max="13069" width="10.140625" style="375" customWidth="1"/>
    <col min="13070" max="13070" width="9.28515625" style="375" customWidth="1"/>
    <col min="13071" max="13071" width="7" style="375" bestFit="1" customWidth="1"/>
    <col min="13072" max="13312" width="8.85546875" style="375"/>
    <col min="13313" max="13313" width="23.28515625" style="375" customWidth="1"/>
    <col min="13314" max="13314" width="4.7109375" style="375" bestFit="1" customWidth="1"/>
    <col min="13315" max="13315" width="10" style="375" bestFit="1" customWidth="1"/>
    <col min="13316" max="13325" width="10.140625" style="375" customWidth="1"/>
    <col min="13326" max="13326" width="9.28515625" style="375" customWidth="1"/>
    <col min="13327" max="13327" width="7" style="375" bestFit="1" customWidth="1"/>
    <col min="13328" max="13568" width="8.85546875" style="375"/>
    <col min="13569" max="13569" width="23.28515625" style="375" customWidth="1"/>
    <col min="13570" max="13570" width="4.7109375" style="375" bestFit="1" customWidth="1"/>
    <col min="13571" max="13571" width="10" style="375" bestFit="1" customWidth="1"/>
    <col min="13572" max="13581" width="10.140625" style="375" customWidth="1"/>
    <col min="13582" max="13582" width="9.28515625" style="375" customWidth="1"/>
    <col min="13583" max="13583" width="7" style="375" bestFit="1" customWidth="1"/>
    <col min="13584" max="13824" width="8.85546875" style="375"/>
    <col min="13825" max="13825" width="23.28515625" style="375" customWidth="1"/>
    <col min="13826" max="13826" width="4.7109375" style="375" bestFit="1" customWidth="1"/>
    <col min="13827" max="13827" width="10" style="375" bestFit="1" customWidth="1"/>
    <col min="13828" max="13837" width="10.140625" style="375" customWidth="1"/>
    <col min="13838" max="13838" width="9.28515625" style="375" customWidth="1"/>
    <col min="13839" max="13839" width="7" style="375" bestFit="1" customWidth="1"/>
    <col min="13840" max="14080" width="8.85546875" style="375"/>
    <col min="14081" max="14081" width="23.28515625" style="375" customWidth="1"/>
    <col min="14082" max="14082" width="4.7109375" style="375" bestFit="1" customWidth="1"/>
    <col min="14083" max="14083" width="10" style="375" bestFit="1" customWidth="1"/>
    <col min="14084" max="14093" width="10.140625" style="375" customWidth="1"/>
    <col min="14094" max="14094" width="9.28515625" style="375" customWidth="1"/>
    <col min="14095" max="14095" width="7" style="375" bestFit="1" customWidth="1"/>
    <col min="14096" max="14336" width="8.85546875" style="375"/>
    <col min="14337" max="14337" width="23.28515625" style="375" customWidth="1"/>
    <col min="14338" max="14338" width="4.7109375" style="375" bestFit="1" customWidth="1"/>
    <col min="14339" max="14339" width="10" style="375" bestFit="1" customWidth="1"/>
    <col min="14340" max="14349" width="10.140625" style="375" customWidth="1"/>
    <col min="14350" max="14350" width="9.28515625" style="375" customWidth="1"/>
    <col min="14351" max="14351" width="7" style="375" bestFit="1" customWidth="1"/>
    <col min="14352" max="14592" width="8.85546875" style="375"/>
    <col min="14593" max="14593" width="23.28515625" style="375" customWidth="1"/>
    <col min="14594" max="14594" width="4.7109375" style="375" bestFit="1" customWidth="1"/>
    <col min="14595" max="14595" width="10" style="375" bestFit="1" customWidth="1"/>
    <col min="14596" max="14605" width="10.140625" style="375" customWidth="1"/>
    <col min="14606" max="14606" width="9.28515625" style="375" customWidth="1"/>
    <col min="14607" max="14607" width="7" style="375" bestFit="1" customWidth="1"/>
    <col min="14608" max="14848" width="8.85546875" style="375"/>
    <col min="14849" max="14849" width="23.28515625" style="375" customWidth="1"/>
    <col min="14850" max="14850" width="4.7109375" style="375" bestFit="1" customWidth="1"/>
    <col min="14851" max="14851" width="10" style="375" bestFit="1" customWidth="1"/>
    <col min="14852" max="14861" width="10.140625" style="375" customWidth="1"/>
    <col min="14862" max="14862" width="9.28515625" style="375" customWidth="1"/>
    <col min="14863" max="14863" width="7" style="375" bestFit="1" customWidth="1"/>
    <col min="14864" max="15104" width="8.85546875" style="375"/>
    <col min="15105" max="15105" width="23.28515625" style="375" customWidth="1"/>
    <col min="15106" max="15106" width="4.7109375" style="375" bestFit="1" customWidth="1"/>
    <col min="15107" max="15107" width="10" style="375" bestFit="1" customWidth="1"/>
    <col min="15108" max="15117" width="10.140625" style="375" customWidth="1"/>
    <col min="15118" max="15118" width="9.28515625" style="375" customWidth="1"/>
    <col min="15119" max="15119" width="7" style="375" bestFit="1" customWidth="1"/>
    <col min="15120" max="15360" width="8.85546875" style="375"/>
    <col min="15361" max="15361" width="23.28515625" style="375" customWidth="1"/>
    <col min="15362" max="15362" width="4.7109375" style="375" bestFit="1" customWidth="1"/>
    <col min="15363" max="15363" width="10" style="375" bestFit="1" customWidth="1"/>
    <col min="15364" max="15373" width="10.140625" style="375" customWidth="1"/>
    <col min="15374" max="15374" width="9.28515625" style="375" customWidth="1"/>
    <col min="15375" max="15375" width="7" style="375" bestFit="1" customWidth="1"/>
    <col min="15376" max="15616" width="8.85546875" style="375"/>
    <col min="15617" max="15617" width="23.28515625" style="375" customWidth="1"/>
    <col min="15618" max="15618" width="4.7109375" style="375" bestFit="1" customWidth="1"/>
    <col min="15619" max="15619" width="10" style="375" bestFit="1" customWidth="1"/>
    <col min="15620" max="15629" width="10.140625" style="375" customWidth="1"/>
    <col min="15630" max="15630" width="9.28515625" style="375" customWidth="1"/>
    <col min="15631" max="15631" width="7" style="375" bestFit="1" customWidth="1"/>
    <col min="15632" max="15872" width="8.85546875" style="375"/>
    <col min="15873" max="15873" width="23.28515625" style="375" customWidth="1"/>
    <col min="15874" max="15874" width="4.7109375" style="375" bestFit="1" customWidth="1"/>
    <col min="15875" max="15875" width="10" style="375" bestFit="1" customWidth="1"/>
    <col min="15876" max="15885" width="10.140625" style="375" customWidth="1"/>
    <col min="15886" max="15886" width="9.28515625" style="375" customWidth="1"/>
    <col min="15887" max="15887" width="7" style="375" bestFit="1" customWidth="1"/>
    <col min="15888" max="16128" width="8.85546875" style="375"/>
    <col min="16129" max="16129" width="23.28515625" style="375" customWidth="1"/>
    <col min="16130" max="16130" width="4.7109375" style="375" bestFit="1" customWidth="1"/>
    <col min="16131" max="16131" width="10" style="375" bestFit="1" customWidth="1"/>
    <col min="16132" max="16141" width="10.140625" style="375" customWidth="1"/>
    <col min="16142" max="16142" width="9.28515625" style="375" customWidth="1"/>
    <col min="16143" max="16143" width="7" style="375" bestFit="1" customWidth="1"/>
    <col min="16144" max="16384" width="8.85546875" style="375"/>
  </cols>
  <sheetData>
    <row r="1" spans="1:14" ht="30">
      <c r="A1" s="490" t="s">
        <v>353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4" ht="20">
      <c r="A2" s="376" t="s">
        <v>495</v>
      </c>
      <c r="B2" s="377"/>
      <c r="C2" s="377"/>
      <c r="D2" s="377"/>
      <c r="E2" s="377"/>
      <c r="F2" s="377"/>
      <c r="G2" s="377"/>
      <c r="H2" s="377"/>
    </row>
    <row r="3" spans="1:14">
      <c r="B3" s="378"/>
      <c r="C3" s="378"/>
    </row>
    <row r="4" spans="1:14" ht="12" thickBot="1">
      <c r="C4" s="378"/>
    </row>
    <row r="5" spans="1:14">
      <c r="A5" s="379" t="s">
        <v>496</v>
      </c>
      <c r="B5" s="380"/>
      <c r="C5" s="380"/>
      <c r="D5" s="380" t="s">
        <v>497</v>
      </c>
      <c r="E5" s="380"/>
      <c r="F5" s="380"/>
      <c r="G5" s="380"/>
      <c r="H5" s="380"/>
      <c r="I5" s="380"/>
      <c r="J5" s="380"/>
      <c r="K5" s="380"/>
      <c r="L5" s="380"/>
      <c r="M5" s="380"/>
      <c r="N5" s="378"/>
    </row>
    <row r="6" spans="1:14" ht="12" thickBot="1">
      <c r="A6" s="381" t="s">
        <v>498</v>
      </c>
      <c r="B6" s="382"/>
      <c r="C6" s="382"/>
      <c r="D6" s="382">
        <v>2025</v>
      </c>
      <c r="E6" s="382" t="str">
        <f>$D$6+1&amp;"E"</f>
        <v>2026E</v>
      </c>
      <c r="F6" s="382" t="str">
        <f>$D$6+2&amp;"E"</f>
        <v>2027E</v>
      </c>
      <c r="G6" s="382" t="str">
        <f>$D$6+3&amp;"E"</f>
        <v>2028E</v>
      </c>
      <c r="H6" s="382" t="str">
        <f>$D$6+4&amp;"E"</f>
        <v>2029E</v>
      </c>
      <c r="I6" s="382" t="str">
        <f>$D$6+5&amp;"E"</f>
        <v>2030E</v>
      </c>
      <c r="J6" s="382" t="str">
        <f>$D$6+6&amp;"E"</f>
        <v>2031E</v>
      </c>
      <c r="K6" s="382" t="str">
        <f>$D$6+7&amp;"E"</f>
        <v>2032E</v>
      </c>
      <c r="L6" s="382" t="str">
        <f>$D$6+8&amp;"E"</f>
        <v>2033E</v>
      </c>
      <c r="M6" s="382" t="str">
        <f>$D$6+9&amp;"E"</f>
        <v>2034E</v>
      </c>
      <c r="N6" s="378"/>
    </row>
    <row r="7" spans="1:14">
      <c r="A7" s="378"/>
      <c r="B7" s="378"/>
      <c r="C7" s="383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78"/>
    </row>
    <row r="8" spans="1:14">
      <c r="A8" s="383" t="s">
        <v>499</v>
      </c>
      <c r="B8" s="383"/>
      <c r="C8" s="378"/>
      <c r="D8" s="385">
        <v>4895537.5347542027</v>
      </c>
      <c r="E8" s="385">
        <v>5180287.3125</v>
      </c>
      <c r="F8" s="385">
        <v>5514628.1629999997</v>
      </c>
      <c r="G8" s="385">
        <v>5316949.230132252</v>
      </c>
      <c r="H8" s="385">
        <v>5260209.1409419775</v>
      </c>
      <c r="I8" s="385">
        <v>5418015.4151702374</v>
      </c>
      <c r="J8" s="385">
        <v>5580555.8776253443</v>
      </c>
      <c r="K8" s="385">
        <v>5747972.5539541049</v>
      </c>
      <c r="L8" s="385">
        <v>5920411.7305727284</v>
      </c>
      <c r="M8" s="385">
        <v>6098024.0824899105</v>
      </c>
      <c r="N8" s="378"/>
    </row>
    <row r="9" spans="1:14">
      <c r="A9" s="378" t="s">
        <v>500</v>
      </c>
      <c r="B9" s="378"/>
      <c r="C9" s="378"/>
      <c r="D9" s="386">
        <v>0</v>
      </c>
      <c r="E9" s="387">
        <f t="shared" ref="E9:M9" si="0">D9</f>
        <v>0</v>
      </c>
      <c r="F9" s="387">
        <f t="shared" si="0"/>
        <v>0</v>
      </c>
      <c r="G9" s="387">
        <f t="shared" si="0"/>
        <v>0</v>
      </c>
      <c r="H9" s="387">
        <f t="shared" si="0"/>
        <v>0</v>
      </c>
      <c r="I9" s="387">
        <f t="shared" si="0"/>
        <v>0</v>
      </c>
      <c r="J9" s="387">
        <f t="shared" si="0"/>
        <v>0</v>
      </c>
      <c r="K9" s="387">
        <f t="shared" si="0"/>
        <v>0</v>
      </c>
      <c r="L9" s="387">
        <f t="shared" si="0"/>
        <v>0</v>
      </c>
      <c r="M9" s="387">
        <f t="shared" si="0"/>
        <v>0</v>
      </c>
      <c r="N9" s="378"/>
    </row>
    <row r="10" spans="1:14">
      <c r="A10" s="388" t="s">
        <v>501</v>
      </c>
      <c r="B10" s="388"/>
      <c r="C10" s="378"/>
      <c r="D10" s="389">
        <f>SUM(D8:D9)</f>
        <v>4895537.5347542027</v>
      </c>
      <c r="E10" s="389">
        <f t="shared" ref="E10:M10" si="1">SUM(E8:E9)</f>
        <v>5180287.3125</v>
      </c>
      <c r="F10" s="389">
        <f t="shared" si="1"/>
        <v>5514628.1629999997</v>
      </c>
      <c r="G10" s="389">
        <f t="shared" si="1"/>
        <v>5316949.230132252</v>
      </c>
      <c r="H10" s="389">
        <f>SUM(H8:H9)</f>
        <v>5260209.1409419775</v>
      </c>
      <c r="I10" s="389">
        <f>SUM(I8:I9)</f>
        <v>5418015.4151702374</v>
      </c>
      <c r="J10" s="389">
        <f t="shared" si="1"/>
        <v>5580555.8776253443</v>
      </c>
      <c r="K10" s="389">
        <f t="shared" si="1"/>
        <v>5747972.5539541049</v>
      </c>
      <c r="L10" s="389">
        <f t="shared" si="1"/>
        <v>5920411.7305727284</v>
      </c>
      <c r="M10" s="389">
        <f t="shared" si="1"/>
        <v>6098024.0824899105</v>
      </c>
      <c r="N10" s="378"/>
    </row>
    <row r="11" spans="1:14">
      <c r="A11" s="388"/>
      <c r="B11" s="388"/>
      <c r="C11" s="378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78"/>
    </row>
    <row r="12" spans="1:14">
      <c r="A12" s="383" t="s">
        <v>425</v>
      </c>
      <c r="B12" s="383"/>
      <c r="C12" s="378"/>
      <c r="D12" s="391">
        <v>0.12</v>
      </c>
      <c r="E12" s="391">
        <f>D12</f>
        <v>0.12</v>
      </c>
      <c r="F12" s="391">
        <f t="shared" ref="F12:M12" si="2">E12</f>
        <v>0.12</v>
      </c>
      <c r="G12" s="391">
        <f t="shared" si="2"/>
        <v>0.12</v>
      </c>
      <c r="H12" s="391">
        <f t="shared" si="2"/>
        <v>0.12</v>
      </c>
      <c r="I12" s="391">
        <f t="shared" si="2"/>
        <v>0.12</v>
      </c>
      <c r="J12" s="391">
        <f t="shared" si="2"/>
        <v>0.12</v>
      </c>
      <c r="K12" s="391">
        <f t="shared" si="2"/>
        <v>0.12</v>
      </c>
      <c r="L12" s="391">
        <f t="shared" si="2"/>
        <v>0.12</v>
      </c>
      <c r="M12" s="391">
        <f t="shared" si="2"/>
        <v>0.12</v>
      </c>
      <c r="N12" s="378"/>
    </row>
    <row r="13" spans="1:14">
      <c r="A13" s="383" t="s">
        <v>502</v>
      </c>
      <c r="B13" s="383"/>
      <c r="C13" s="392"/>
      <c r="D13" s="393">
        <v>1</v>
      </c>
      <c r="E13" s="393">
        <f>D13+1</f>
        <v>2</v>
      </c>
      <c r="F13" s="393">
        <f t="shared" ref="F13:M13" si="3">E13+1</f>
        <v>3</v>
      </c>
      <c r="G13" s="393">
        <f t="shared" si="3"/>
        <v>4</v>
      </c>
      <c r="H13" s="393">
        <f t="shared" si="3"/>
        <v>5</v>
      </c>
      <c r="I13" s="393">
        <f t="shared" si="3"/>
        <v>6</v>
      </c>
      <c r="J13" s="393">
        <f t="shared" si="3"/>
        <v>7</v>
      </c>
      <c r="K13" s="393">
        <f t="shared" si="3"/>
        <v>8</v>
      </c>
      <c r="L13" s="393">
        <f t="shared" si="3"/>
        <v>9</v>
      </c>
      <c r="M13" s="393">
        <f t="shared" si="3"/>
        <v>10</v>
      </c>
      <c r="N13" s="378"/>
    </row>
    <row r="14" spans="1:14">
      <c r="A14" s="383" t="s">
        <v>503</v>
      </c>
      <c r="B14" s="383">
        <v>0.64</v>
      </c>
      <c r="C14" s="383"/>
      <c r="D14" s="393">
        <v>1</v>
      </c>
      <c r="E14" s="393">
        <v>2</v>
      </c>
      <c r="F14" s="393">
        <v>3</v>
      </c>
      <c r="G14" s="393">
        <v>4</v>
      </c>
      <c r="H14" s="393">
        <v>5</v>
      </c>
      <c r="I14" s="393">
        <v>6</v>
      </c>
      <c r="J14" s="393">
        <v>7</v>
      </c>
      <c r="K14" s="393">
        <v>8</v>
      </c>
      <c r="L14" s="393">
        <v>9</v>
      </c>
      <c r="M14" s="393">
        <v>10</v>
      </c>
      <c r="N14" s="378"/>
    </row>
    <row r="15" spans="1:14">
      <c r="A15" s="383" t="s">
        <v>504</v>
      </c>
      <c r="B15" s="383"/>
      <c r="C15" s="378"/>
      <c r="D15" s="394">
        <f>1/((1+D12)^D14)</f>
        <v>0.89285714285714279</v>
      </c>
      <c r="E15" s="394">
        <f>1/((1+E12)^E14)</f>
        <v>0.79719387755102034</v>
      </c>
      <c r="F15" s="394">
        <f t="shared" ref="F15:M15" si="4">1/((1+F12)^F14)</f>
        <v>0.71178024781341087</v>
      </c>
      <c r="G15" s="394">
        <f t="shared" si="4"/>
        <v>0.63551807840483121</v>
      </c>
      <c r="H15" s="394">
        <f t="shared" si="4"/>
        <v>0.56742685571859919</v>
      </c>
      <c r="I15" s="394">
        <f t="shared" si="4"/>
        <v>0.50663112117732068</v>
      </c>
      <c r="J15" s="394">
        <f t="shared" si="4"/>
        <v>0.45234921533689343</v>
      </c>
      <c r="K15" s="394">
        <f t="shared" si="4"/>
        <v>0.4038832279793691</v>
      </c>
      <c r="L15" s="394">
        <f t="shared" si="4"/>
        <v>0.36061002498157957</v>
      </c>
      <c r="M15" s="394">
        <f t="shared" si="4"/>
        <v>0.32197323659069599</v>
      </c>
      <c r="N15" s="378"/>
    </row>
    <row r="16" spans="1:14">
      <c r="A16" s="392" t="s">
        <v>505</v>
      </c>
      <c r="B16" s="392"/>
      <c r="C16" s="378"/>
      <c r="D16" s="389">
        <f>D10*D15</f>
        <v>4371015.6560305376</v>
      </c>
      <c r="E16" s="389">
        <f t="shared" ref="E16:L16" si="5">E10*E15</f>
        <v>4129693.3294802294</v>
      </c>
      <c r="F16" s="389">
        <f t="shared" si="5"/>
        <v>3925203.4004589547</v>
      </c>
      <c r="G16" s="389">
        <f t="shared" si="5"/>
        <v>3379017.3577096956</v>
      </c>
      <c r="H16" s="389">
        <f>H10*H15</f>
        <v>2984783.9332669401</v>
      </c>
      <c r="I16" s="389">
        <f t="shared" si="5"/>
        <v>2744935.2243437041</v>
      </c>
      <c r="J16" s="389">
        <f t="shared" si="5"/>
        <v>2524360.0723875132</v>
      </c>
      <c r="K16" s="389">
        <f t="shared" si="5"/>
        <v>2321509.7094278024</v>
      </c>
      <c r="L16" s="389">
        <f t="shared" si="5"/>
        <v>2134959.8220630684</v>
      </c>
      <c r="M16" s="389">
        <f>M10*M15</f>
        <v>1963400.5506472858</v>
      </c>
      <c r="N16" s="378"/>
    </row>
    <row r="17" spans="1:16">
      <c r="A17" s="383"/>
      <c r="B17" s="383"/>
      <c r="C17" s="378"/>
      <c r="D17" s="378"/>
      <c r="E17" s="394"/>
      <c r="F17" s="394"/>
      <c r="G17" s="394"/>
      <c r="H17" s="394"/>
      <c r="I17" s="394"/>
      <c r="J17" s="390"/>
      <c r="K17" s="390"/>
      <c r="L17" s="390"/>
      <c r="M17" s="390"/>
      <c r="N17" s="390"/>
      <c r="O17" s="378"/>
    </row>
    <row r="18" spans="1:16">
      <c r="A18" s="392" t="s">
        <v>506</v>
      </c>
      <c r="B18" s="392"/>
      <c r="C18" s="378"/>
      <c r="D18" s="389">
        <v>18789713.676946357</v>
      </c>
      <c r="E18" s="394"/>
      <c r="F18" s="394"/>
      <c r="G18" s="394"/>
      <c r="H18" s="394"/>
      <c r="I18" s="394"/>
      <c r="J18" s="390"/>
      <c r="K18" s="390"/>
      <c r="L18" s="390"/>
      <c r="M18" s="390"/>
      <c r="N18" s="390"/>
      <c r="O18" s="378"/>
    </row>
    <row r="19" spans="1:16">
      <c r="A19" s="383"/>
      <c r="B19" s="383"/>
      <c r="C19" s="378"/>
      <c r="D19" s="378"/>
      <c r="E19" s="378"/>
      <c r="F19" s="394"/>
      <c r="G19" s="394"/>
      <c r="H19" s="378"/>
      <c r="I19" s="378"/>
      <c r="J19" s="394"/>
      <c r="K19" s="390"/>
      <c r="L19" s="390"/>
      <c r="M19" s="390"/>
      <c r="N19" s="390"/>
      <c r="O19" s="390"/>
      <c r="P19" s="378"/>
    </row>
    <row r="20" spans="1:16">
      <c r="A20" s="395" t="s">
        <v>507</v>
      </c>
      <c r="B20" s="388"/>
      <c r="C20" s="378"/>
      <c r="D20" s="378"/>
      <c r="E20" s="378"/>
      <c r="F20" s="378"/>
      <c r="G20" s="390"/>
      <c r="H20" s="378"/>
      <c r="I20" s="378"/>
      <c r="J20" s="390"/>
      <c r="K20" s="390"/>
      <c r="L20" s="390"/>
      <c r="M20" s="390"/>
      <c r="N20" s="390"/>
      <c r="O20" s="390"/>
      <c r="P20" s="378"/>
    </row>
    <row r="21" spans="1:16">
      <c r="A21" s="392" t="s">
        <v>508</v>
      </c>
      <c r="B21" s="392"/>
      <c r="C21" s="378"/>
      <c r="D21" s="383"/>
      <c r="E21" s="378"/>
      <c r="F21" s="396"/>
      <c r="G21" s="397"/>
      <c r="H21" s="398">
        <v>63837489.574538559</v>
      </c>
      <c r="I21" s="399"/>
      <c r="J21" s="399"/>
      <c r="K21" s="399"/>
      <c r="L21" s="399"/>
      <c r="M21" s="398" t="s">
        <v>509</v>
      </c>
      <c r="P21" s="378"/>
    </row>
    <row r="22" spans="1:16">
      <c r="A22" s="383" t="s">
        <v>510</v>
      </c>
      <c r="B22" s="383"/>
      <c r="C22" s="378"/>
      <c r="D22" s="378"/>
      <c r="E22" s="378"/>
      <c r="F22" s="400"/>
      <c r="G22" s="394"/>
      <c r="H22" s="401">
        <v>0.56742685571859919</v>
      </c>
      <c r="I22" s="394"/>
      <c r="J22" s="394"/>
      <c r="K22" s="394"/>
      <c r="L22" s="394"/>
      <c r="M22" s="400" t="s">
        <v>509</v>
      </c>
      <c r="P22" s="378"/>
    </row>
    <row r="23" spans="1:16">
      <c r="A23" s="392" t="s">
        <v>511</v>
      </c>
      <c r="B23" s="392"/>
      <c r="C23" s="378"/>
      <c r="D23" s="402">
        <v>36223105.986249268</v>
      </c>
      <c r="F23" s="403"/>
      <c r="G23" s="378"/>
      <c r="H23" s="378"/>
      <c r="I23" s="378"/>
      <c r="J23" s="378"/>
      <c r="K23" s="390"/>
      <c r="L23" s="390"/>
      <c r="M23" s="390"/>
      <c r="N23" s="390"/>
      <c r="O23" s="390"/>
      <c r="P23" s="378"/>
    </row>
    <row r="24" spans="1:16">
      <c r="A24" s="392" t="s">
        <v>512</v>
      </c>
      <c r="B24" s="392"/>
      <c r="C24" s="378"/>
      <c r="D24" s="404">
        <f>D18+D23</f>
        <v>55012819.663195625</v>
      </c>
      <c r="E24" s="405" t="s">
        <v>513</v>
      </c>
      <c r="F24" s="406"/>
      <c r="G24" s="378"/>
      <c r="H24" s="378"/>
      <c r="I24" s="378"/>
      <c r="J24" s="378"/>
      <c r="K24" s="378"/>
      <c r="L24" s="378"/>
      <c r="M24" s="378"/>
      <c r="N24" s="378"/>
      <c r="O24" s="378"/>
      <c r="P24" s="378"/>
    </row>
    <row r="25" spans="1:16" s="378" customFormat="1">
      <c r="A25" s="383" t="s">
        <v>514</v>
      </c>
      <c r="B25" s="383"/>
      <c r="D25" s="407">
        <v>28693449.280916702</v>
      </c>
      <c r="E25" s="368">
        <f>D25/D24</f>
        <v>0.52157750605379416</v>
      </c>
    </row>
    <row r="26" spans="1:16" s="378" customFormat="1">
      <c r="A26" s="383" t="s">
        <v>515</v>
      </c>
      <c r="B26" s="383"/>
      <c r="D26" s="408">
        <f>D24-D25</f>
        <v>26319370.382278923</v>
      </c>
    </row>
    <row r="27" spans="1:16" s="378" customFormat="1">
      <c r="A27" s="392"/>
      <c r="B27" s="392"/>
      <c r="D27" s="409"/>
    </row>
    <row r="28" spans="1:16" s="378" customFormat="1">
      <c r="A28" s="383"/>
      <c r="B28" s="383"/>
      <c r="D28" s="393"/>
    </row>
    <row r="29" spans="1:16" s="378" customFormat="1"/>
    <row r="30" spans="1:16" s="378" customFormat="1">
      <c r="A30" s="395" t="s">
        <v>516</v>
      </c>
      <c r="O30" s="396"/>
    </row>
    <row r="31" spans="1:16" s="378" customFormat="1">
      <c r="A31" s="392" t="s">
        <v>517</v>
      </c>
      <c r="H31" s="398">
        <v>49543830.280965135</v>
      </c>
      <c r="M31" s="398" t="s">
        <v>509</v>
      </c>
    </row>
    <row r="32" spans="1:16" s="378" customFormat="1">
      <c r="A32" s="378" t="s">
        <v>510</v>
      </c>
      <c r="H32" s="401">
        <v>0.56742685571859919</v>
      </c>
      <c r="M32" s="400" t="s">
        <v>509</v>
      </c>
    </row>
    <row r="33" spans="1:13" s="378" customFormat="1">
      <c r="A33" s="392" t="s">
        <v>511</v>
      </c>
      <c r="E33" s="402">
        <v>28112499.836583968</v>
      </c>
    </row>
    <row r="34" spans="1:13" s="378" customFormat="1">
      <c r="A34" s="392" t="s">
        <v>518</v>
      </c>
      <c r="E34" s="410">
        <v>9.4186046511627897</v>
      </c>
    </row>
    <row r="35" spans="1:13" s="378" customFormat="1"/>
    <row r="36" spans="1:13" s="378" customFormat="1">
      <c r="A36" s="392" t="s">
        <v>512</v>
      </c>
      <c r="E36" s="404">
        <f>D18+E33</f>
        <v>46902213.513530329</v>
      </c>
      <c r="F36" s="411" t="s">
        <v>519</v>
      </c>
    </row>
    <row r="37" spans="1:13" s="378" customFormat="1">
      <c r="A37" s="383" t="s">
        <v>514</v>
      </c>
      <c r="E37" s="407">
        <f>D25</f>
        <v>28693449.280916702</v>
      </c>
    </row>
    <row r="38" spans="1:13" s="378" customFormat="1">
      <c r="A38" s="383" t="s">
        <v>515</v>
      </c>
      <c r="E38" s="408">
        <f>E36-E37</f>
        <v>18208764.232613627</v>
      </c>
    </row>
    <row r="39" spans="1:13" s="378" customFormat="1" ht="12" thickBot="1"/>
    <row r="40" spans="1:13" s="378" customFormat="1" ht="13" thickTop="1" thickBot="1">
      <c r="A40" s="412" t="s">
        <v>520</v>
      </c>
      <c r="B40" s="412"/>
      <c r="C40" s="412"/>
      <c r="D40" s="412"/>
      <c r="E40" s="412"/>
      <c r="G40" s="412" t="s">
        <v>521</v>
      </c>
      <c r="H40" s="412"/>
      <c r="I40" s="412"/>
      <c r="J40" s="412"/>
      <c r="K40" s="412"/>
      <c r="L40" s="412"/>
      <c r="M40" s="412"/>
    </row>
    <row r="41" spans="1:13" s="378" customFormat="1" ht="12" thickTop="1">
      <c r="G41" s="395"/>
    </row>
    <row r="42" spans="1:13" s="378" customFormat="1">
      <c r="B42" s="413"/>
      <c r="C42" s="384" t="s">
        <v>522</v>
      </c>
      <c r="D42" s="414"/>
      <c r="E42" s="415"/>
      <c r="J42" s="416" t="str">
        <f>"Exit Year"</f>
        <v>Exit Year</v>
      </c>
      <c r="K42" s="417">
        <v>5</v>
      </c>
      <c r="L42" s="418"/>
      <c r="M42" s="419"/>
    </row>
    <row r="43" spans="1:13" s="378" customFormat="1">
      <c r="B43" s="420" t="s">
        <v>523</v>
      </c>
      <c r="C43" s="421" t="s">
        <v>524</v>
      </c>
      <c r="D43" s="421" t="s">
        <v>525</v>
      </c>
      <c r="E43" s="421" t="s">
        <v>526</v>
      </c>
      <c r="G43" s="388" t="s">
        <v>527</v>
      </c>
      <c r="J43" s="422">
        <f>K43-0.5%</f>
        <v>6.9999999999999993E-2</v>
      </c>
      <c r="K43" s="423">
        <f>L43-0.5%</f>
        <v>7.4999999999999997E-2</v>
      </c>
      <c r="L43" s="424">
        <v>0.08</v>
      </c>
      <c r="M43" s="424">
        <f>L43+0.5%</f>
        <v>8.5000000000000006E-2</v>
      </c>
    </row>
    <row r="44" spans="1:13" s="378" customFormat="1">
      <c r="C44" s="425"/>
      <c r="G44" s="388" t="s">
        <v>528</v>
      </c>
      <c r="J44" s="426">
        <f>1/J43</f>
        <v>14.285714285714286</v>
      </c>
      <c r="K44" s="426">
        <f>1/K43</f>
        <v>13.333333333333334</v>
      </c>
      <c r="L44" s="426">
        <f>1/L43</f>
        <v>12.5</v>
      </c>
      <c r="M44" s="426">
        <f>1/M43</f>
        <v>11.76470588235294</v>
      </c>
    </row>
    <row r="45" spans="1:13" s="378" customFormat="1">
      <c r="A45" s="378" t="s">
        <v>529</v>
      </c>
      <c r="B45" s="427" t="s">
        <v>530</v>
      </c>
      <c r="C45" s="428">
        <v>1.6851855776875651</v>
      </c>
      <c r="D45" s="429">
        <v>1.820618050603489</v>
      </c>
      <c r="E45" s="429">
        <v>2.0399341084135245</v>
      </c>
      <c r="G45" s="378" t="s">
        <v>531</v>
      </c>
      <c r="J45" s="430">
        <f>H10</f>
        <v>5260209.1409419775</v>
      </c>
      <c r="K45" s="430">
        <f>J45</f>
        <v>5260209.1409419775</v>
      </c>
      <c r="L45" s="431">
        <f>K45</f>
        <v>5260209.1409419775</v>
      </c>
      <c r="M45" s="431">
        <f>L45</f>
        <v>5260209.1409419775</v>
      </c>
    </row>
    <row r="46" spans="1:13" s="378" customFormat="1">
      <c r="A46" s="378" t="s">
        <v>532</v>
      </c>
      <c r="B46" s="432" t="s">
        <v>533</v>
      </c>
      <c r="C46" s="428">
        <v>1.5524014791003438</v>
      </c>
      <c r="D46" s="429">
        <v>1.6426971765611258</v>
      </c>
      <c r="E46" s="429">
        <v>1.7487184719051367</v>
      </c>
      <c r="G46" s="388" t="s">
        <v>534</v>
      </c>
      <c r="J46" s="433">
        <f>J44*J45</f>
        <v>75145844.870599687</v>
      </c>
      <c r="K46" s="433">
        <f>K44*K45</f>
        <v>70136121.879226372</v>
      </c>
      <c r="L46" s="389">
        <f>L44*L45</f>
        <v>65752614.261774719</v>
      </c>
      <c r="M46" s="389">
        <f>M44*M45</f>
        <v>61884813.422846787</v>
      </c>
    </row>
    <row r="47" spans="1:13" s="378" customFormat="1">
      <c r="B47" s="432"/>
      <c r="C47" s="434"/>
      <c r="G47" s="378" t="s">
        <v>535</v>
      </c>
      <c r="J47" s="435">
        <f>E37</f>
        <v>28693449.280916702</v>
      </c>
      <c r="K47" s="435">
        <f>J47</f>
        <v>28693449.280916702</v>
      </c>
      <c r="L47" s="408">
        <f>K47</f>
        <v>28693449.280916702</v>
      </c>
      <c r="M47" s="408">
        <f>L47</f>
        <v>28693449.280916702</v>
      </c>
    </row>
    <row r="48" spans="1:13" s="378" customFormat="1">
      <c r="A48" s="378" t="s">
        <v>536</v>
      </c>
      <c r="B48" s="432" t="s">
        <v>537</v>
      </c>
      <c r="C48" s="428">
        <v>6.2682636548390223</v>
      </c>
      <c r="D48" s="429">
        <v>5.9237100471152671</v>
      </c>
      <c r="E48" s="429">
        <v>5.5645673820565076</v>
      </c>
      <c r="G48" s="388" t="s">
        <v>538</v>
      </c>
      <c r="J48" s="433">
        <f>J46-J47</f>
        <v>46452395.589682981</v>
      </c>
      <c r="K48" s="433">
        <f>K46-K47</f>
        <v>41442672.598309666</v>
      </c>
      <c r="L48" s="433">
        <f>L46-L47</f>
        <v>37059164.980858013</v>
      </c>
      <c r="M48" s="433">
        <f>M46-M47</f>
        <v>33191364.141930085</v>
      </c>
    </row>
    <row r="49" spans="1:14" s="378" customFormat="1" ht="12" thickBot="1">
      <c r="A49" s="378" t="s">
        <v>539</v>
      </c>
      <c r="B49" s="432" t="s">
        <v>540</v>
      </c>
      <c r="C49" s="428">
        <v>6.2682636548390223</v>
      </c>
      <c r="D49" s="429">
        <v>5.9237100471152671</v>
      </c>
      <c r="E49" s="429">
        <v>5.5645673820565076</v>
      </c>
    </row>
    <row r="50" spans="1:14" s="378" customFormat="1" ht="13" thickTop="1" thickBot="1">
      <c r="B50" s="432"/>
      <c r="C50" s="436"/>
      <c r="G50" s="378" t="s">
        <v>541</v>
      </c>
      <c r="I50" s="437">
        <v>1</v>
      </c>
      <c r="K50" s="412"/>
      <c r="L50" s="438" t="s">
        <v>542</v>
      </c>
      <c r="M50" s="412"/>
    </row>
    <row r="51" spans="1:14" s="378" customFormat="1" ht="12" thickTop="1">
      <c r="A51" s="378" t="s">
        <v>543</v>
      </c>
      <c r="B51" s="432"/>
      <c r="C51" s="366">
        <v>0.56999999999999995</v>
      </c>
      <c r="D51" s="439">
        <v>0.56389391576572667</v>
      </c>
      <c r="E51" s="439">
        <v>0.55719844695519372</v>
      </c>
      <c r="G51" s="378" t="s">
        <v>544</v>
      </c>
      <c r="I51" s="440">
        <f>1-I50</f>
        <v>0</v>
      </c>
      <c r="K51" s="441" t="s">
        <v>545</v>
      </c>
      <c r="L51" s="442"/>
      <c r="M51" s="443">
        <f>I53</f>
        <v>0</v>
      </c>
    </row>
    <row r="52" spans="1:14" s="378" customFormat="1">
      <c r="A52" s="378" t="s">
        <v>536</v>
      </c>
      <c r="B52" s="444"/>
      <c r="C52" s="429">
        <v>6.2682636548390223</v>
      </c>
      <c r="D52" s="429">
        <v>5.9237100471152671</v>
      </c>
      <c r="E52" s="429">
        <v>5.5645673820565076</v>
      </c>
      <c r="G52" s="378" t="s">
        <v>546</v>
      </c>
      <c r="H52" s="445"/>
      <c r="I52" s="430">
        <v>23149480.000000004</v>
      </c>
      <c r="K52" s="441" t="s">
        <v>547</v>
      </c>
      <c r="L52" s="442"/>
      <c r="M52" s="443">
        <f>(M51*I62)*(I54/12)</f>
        <v>0</v>
      </c>
    </row>
    <row r="53" spans="1:14" s="378" customFormat="1">
      <c r="B53" s="444"/>
      <c r="G53" s="378" t="s">
        <v>548</v>
      </c>
      <c r="I53" s="430">
        <v>0</v>
      </c>
      <c r="K53" s="441" t="s">
        <v>549</v>
      </c>
      <c r="L53" s="442"/>
      <c r="M53" s="446">
        <f>(((I60+I55)-M51-M59-M52-M60-M61-M62)*(1-$I$63))</f>
        <v>0</v>
      </c>
    </row>
    <row r="54" spans="1:14" s="378" customFormat="1">
      <c r="A54" s="378" t="s">
        <v>550</v>
      </c>
      <c r="B54" s="444"/>
      <c r="C54" s="447">
        <v>199399.06237244894</v>
      </c>
      <c r="D54" s="447">
        <v>200385.00000000003</v>
      </c>
      <c r="E54" s="447">
        <v>218656.17</v>
      </c>
      <c r="G54" s="448" t="s">
        <v>551</v>
      </c>
      <c r="H54" s="448"/>
      <c r="I54" s="448">
        <f>K42*12</f>
        <v>60</v>
      </c>
      <c r="K54" s="449"/>
      <c r="L54" s="449"/>
      <c r="M54" s="450">
        <f>SUM(M51:M53)</f>
        <v>0</v>
      </c>
    </row>
    <row r="55" spans="1:14" s="378" customFormat="1">
      <c r="A55" s="378" t="s">
        <v>552</v>
      </c>
      <c r="B55" s="444"/>
      <c r="C55" s="447">
        <v>34968.125248244309</v>
      </c>
      <c r="D55" s="447">
        <v>37002.052232142851</v>
      </c>
      <c r="E55" s="447">
        <v>39390.201164285711</v>
      </c>
      <c r="G55" s="378" t="s">
        <v>553</v>
      </c>
      <c r="I55" s="451">
        <f>I52+I53</f>
        <v>23149480.000000004</v>
      </c>
      <c r="J55" s="445">
        <v>0</v>
      </c>
      <c r="K55" s="452" t="s">
        <v>554</v>
      </c>
      <c r="L55" s="452"/>
      <c r="M55" s="453">
        <f>IFERROR(M54/M51,0)</f>
        <v>0</v>
      </c>
    </row>
    <row r="56" spans="1:14" s="378" customFormat="1" ht="12" thickBot="1">
      <c r="G56" s="378" t="s">
        <v>555</v>
      </c>
      <c r="I56" s="451">
        <f>J47</f>
        <v>28693449.280916702</v>
      </c>
      <c r="J56" s="454"/>
      <c r="K56" s="452" t="s">
        <v>556</v>
      </c>
      <c r="L56" s="452"/>
      <c r="M56" s="455">
        <f>IFERROR(($M$54/M51)^(1/$K$42)-1,0)</f>
        <v>0</v>
      </c>
    </row>
    <row r="57" spans="1:14" s="378" customFormat="1" ht="13" thickBot="1">
      <c r="A57" s="456" t="s">
        <v>557</v>
      </c>
      <c r="B57" s="456"/>
      <c r="C57" s="456" t="s">
        <v>558</v>
      </c>
      <c r="D57" s="456" t="s">
        <v>559</v>
      </c>
      <c r="E57" s="457"/>
      <c r="G57" s="378" t="s">
        <v>560</v>
      </c>
      <c r="I57" s="458">
        <v>0</v>
      </c>
    </row>
    <row r="58" spans="1:14" s="378" customFormat="1" ht="13" thickTop="1" thickBot="1">
      <c r="A58" s="378" t="s">
        <v>15</v>
      </c>
      <c r="C58" s="459">
        <v>30686519.999999996</v>
      </c>
      <c r="D58" s="460">
        <v>9.2499999999999999E-2</v>
      </c>
      <c r="E58" s="461"/>
      <c r="G58" s="378" t="s">
        <v>561</v>
      </c>
      <c r="I58" s="430">
        <v>10399984.254384141</v>
      </c>
      <c r="J58" s="451"/>
      <c r="K58" s="412"/>
      <c r="L58" s="438" t="s">
        <v>562</v>
      </c>
      <c r="M58" s="412"/>
    </row>
    <row r="59" spans="1:14" s="378" customFormat="1" ht="12" thickTop="1">
      <c r="A59" s="448" t="s">
        <v>563</v>
      </c>
      <c r="B59" s="448"/>
      <c r="C59" s="462">
        <v>0</v>
      </c>
      <c r="D59" s="463">
        <v>0.1</v>
      </c>
      <c r="E59" s="464"/>
      <c r="G59" s="448" t="s">
        <v>564</v>
      </c>
      <c r="H59" s="448"/>
      <c r="I59" s="465">
        <v>91000000</v>
      </c>
      <c r="J59" s="466" t="s">
        <v>565</v>
      </c>
      <c r="K59" s="425" t="s">
        <v>545</v>
      </c>
      <c r="L59" s="467"/>
      <c r="M59" s="468">
        <f>I52</f>
        <v>23149480.000000004</v>
      </c>
    </row>
    <row r="60" spans="1:14" s="378" customFormat="1">
      <c r="A60" s="388"/>
      <c r="C60" s="459">
        <f>SUM(C58:C59)</f>
        <v>30686519.999999996</v>
      </c>
      <c r="D60" s="469">
        <f>SUMPRODUCT(C58:C59,D58:D59)/C60</f>
        <v>9.2499999999999999E-2</v>
      </c>
      <c r="E60" s="470" t="s">
        <v>566</v>
      </c>
      <c r="G60" s="378" t="s">
        <v>567</v>
      </c>
      <c r="I60" s="451">
        <f>(I58+I59)-(I55+I56+I57)</f>
        <v>49557054.973467439</v>
      </c>
      <c r="K60" s="436" t="s">
        <v>547</v>
      </c>
      <c r="M60" s="471">
        <f>(M59*I62)*(I54/12)</f>
        <v>0</v>
      </c>
    </row>
    <row r="61" spans="1:14" s="378" customFormat="1">
      <c r="C61" s="461"/>
      <c r="D61" s="461"/>
      <c r="E61" s="461"/>
      <c r="K61" s="436" t="s">
        <v>568</v>
      </c>
      <c r="M61" s="472">
        <v>0</v>
      </c>
    </row>
    <row r="62" spans="1:14" s="378" customFormat="1">
      <c r="G62" s="378" t="s">
        <v>569</v>
      </c>
      <c r="I62" s="473">
        <v>0</v>
      </c>
      <c r="K62" s="436" t="s">
        <v>570</v>
      </c>
      <c r="M62" s="472">
        <v>0</v>
      </c>
      <c r="N62" s="474">
        <f>(M63+M62+M61+M60+M53+M52)-I60</f>
        <v>0</v>
      </c>
    </row>
    <row r="63" spans="1:14" s="378" customFormat="1">
      <c r="G63" s="378" t="s">
        <v>571</v>
      </c>
      <c r="I63" s="473">
        <v>1</v>
      </c>
      <c r="K63" s="475" t="s">
        <v>549</v>
      </c>
      <c r="L63" s="448"/>
      <c r="M63" s="476">
        <f>(((I60+I55)-M51-M59-M52-M60-M61-M62)*$I$63)</f>
        <v>49557054.973467439</v>
      </c>
    </row>
    <row r="64" spans="1:14" s="378" customFormat="1">
      <c r="C64" s="461"/>
      <c r="D64" s="461"/>
      <c r="E64" s="461"/>
      <c r="I64" s="451"/>
      <c r="M64" s="477">
        <f>SUM(M59:M63)</f>
        <v>72706534.973467439</v>
      </c>
      <c r="N64" s="474">
        <f>I55+I60-M64</f>
        <v>0</v>
      </c>
    </row>
    <row r="65" spans="1:13">
      <c r="A65" s="378"/>
      <c r="B65" s="378"/>
      <c r="C65" s="461"/>
      <c r="D65" s="461"/>
      <c r="E65" s="461"/>
      <c r="F65" s="378"/>
      <c r="K65" s="452" t="s">
        <v>554</v>
      </c>
      <c r="L65" s="452"/>
      <c r="M65" s="478">
        <f>M64/M59</f>
        <v>3.1407416051447994</v>
      </c>
    </row>
    <row r="66" spans="1:13">
      <c r="A66" s="378"/>
      <c r="B66" s="378"/>
      <c r="C66" s="461"/>
      <c r="D66" s="461"/>
      <c r="E66" s="461"/>
      <c r="F66" s="378"/>
      <c r="K66" s="452" t="s">
        <v>556</v>
      </c>
      <c r="L66" s="452"/>
      <c r="M66" s="479">
        <f>($M$64/M59)^(1/$K$42)-1</f>
        <v>0.2572059898959218</v>
      </c>
    </row>
    <row r="67" spans="1:13">
      <c r="A67" s="378"/>
      <c r="B67" s="378"/>
      <c r="C67" s="461"/>
      <c r="D67" s="461"/>
      <c r="E67" s="461"/>
      <c r="F67" s="378"/>
    </row>
    <row r="68" spans="1:13">
      <c r="A68" s="378"/>
      <c r="B68" s="378"/>
      <c r="C68" s="461"/>
      <c r="D68" s="461"/>
      <c r="E68" s="461"/>
      <c r="F68" s="378"/>
    </row>
    <row r="69" spans="1:13">
      <c r="A69" s="378"/>
      <c r="B69" s="378"/>
      <c r="C69" s="461"/>
      <c r="D69" s="461"/>
      <c r="E69" s="461"/>
      <c r="F69" s="378"/>
    </row>
    <row r="71" spans="1:13">
      <c r="J71" s="378"/>
      <c r="K71" s="480"/>
      <c r="L71" s="480"/>
    </row>
  </sheetData>
  <mergeCells count="1">
    <mergeCell ref="A1:K1"/>
  </mergeCells>
  <pageMargins left="0.25" right="0.25" top="0.75" bottom="0.75" header="0.3" footer="0.3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CB36-3BB6-4407-A74C-1CFA8106C3C0}">
  <sheetPr>
    <tabColor rgb="FF00B050"/>
    <pageSetUpPr fitToPage="1"/>
  </sheetPr>
  <dimension ref="A1:CI124"/>
  <sheetViews>
    <sheetView topLeftCell="A2" zoomScaleNormal="100" zoomScaleSheetLayoutView="100" workbookViewId="0">
      <selection activeCell="AK43" sqref="AK43"/>
    </sheetView>
  </sheetViews>
  <sheetFormatPr baseColWidth="10" defaultColWidth="8.7109375" defaultRowHeight="13"/>
  <cols>
    <col min="1" max="1" width="39.5703125" style="226" customWidth="1"/>
    <col min="2" max="3" width="8.7109375" style="288" customWidth="1"/>
    <col min="4" max="5" width="8.7109375" style="288" hidden="1" customWidth="1"/>
    <col min="6" max="7" width="8.7109375" style="288" customWidth="1"/>
    <col min="8" max="9" width="8.7109375" style="288" hidden="1" customWidth="1"/>
    <col min="10" max="11" width="8.7109375" style="288" customWidth="1"/>
    <col min="12" max="13" width="8.7109375" style="288" hidden="1" customWidth="1"/>
    <col min="14" max="15" width="8.7109375" style="288" customWidth="1"/>
    <col min="16" max="17" width="8.7109375" style="288" hidden="1" customWidth="1"/>
    <col min="18" max="19" width="8.7109375" style="288" customWidth="1"/>
    <col min="20" max="21" width="8.7109375" style="288" hidden="1" customWidth="1"/>
    <col min="22" max="23" width="8.85546875" style="277"/>
    <col min="24" max="61" width="7.28515625" style="226" customWidth="1"/>
    <col min="62" max="62" width="6.7109375" style="226" customWidth="1"/>
    <col min="63" max="256" width="8.85546875" style="226"/>
    <col min="257" max="257" width="39.5703125" style="226" customWidth="1"/>
    <col min="258" max="258" width="5.140625" style="226" bestFit="1" customWidth="1"/>
    <col min="259" max="259" width="5.42578125" style="226" bestFit="1" customWidth="1"/>
    <col min="260" max="261" width="4.28515625" style="226" bestFit="1" customWidth="1"/>
    <col min="262" max="262" width="5.85546875" style="226" bestFit="1" customWidth="1"/>
    <col min="263" max="263" width="5.42578125" style="226" bestFit="1" customWidth="1"/>
    <col min="264" max="265" width="4.28515625" style="226" bestFit="1" customWidth="1"/>
    <col min="266" max="266" width="5.28515625" style="226" bestFit="1" customWidth="1"/>
    <col min="267" max="267" width="5.42578125" style="226" bestFit="1" customWidth="1"/>
    <col min="268" max="269" width="4.28515625" style="226" bestFit="1" customWidth="1"/>
    <col min="270" max="270" width="5.28515625" style="226" bestFit="1" customWidth="1"/>
    <col min="271" max="271" width="5.42578125" style="226" bestFit="1" customWidth="1"/>
    <col min="272" max="272" width="4.42578125" style="226" bestFit="1" customWidth="1"/>
    <col min="273" max="273" width="4.28515625" style="226" bestFit="1" customWidth="1"/>
    <col min="274" max="274" width="5.28515625" style="226" bestFit="1" customWidth="1"/>
    <col min="275" max="275" width="5.42578125" style="226" bestFit="1" customWidth="1"/>
    <col min="276" max="276" width="4.42578125" style="226" bestFit="1" customWidth="1"/>
    <col min="277" max="277" width="4.28515625" style="226" bestFit="1" customWidth="1"/>
    <col min="278" max="279" width="8.85546875" style="226"/>
    <col min="280" max="317" width="7.28515625" style="226" customWidth="1"/>
    <col min="318" max="318" width="6.7109375" style="226" customWidth="1"/>
    <col min="319" max="512" width="8.85546875" style="226"/>
    <col min="513" max="513" width="39.5703125" style="226" customWidth="1"/>
    <col min="514" max="514" width="5.140625" style="226" bestFit="1" customWidth="1"/>
    <col min="515" max="515" width="5.42578125" style="226" bestFit="1" customWidth="1"/>
    <col min="516" max="517" width="4.28515625" style="226" bestFit="1" customWidth="1"/>
    <col min="518" max="518" width="5.85546875" style="226" bestFit="1" customWidth="1"/>
    <col min="519" max="519" width="5.42578125" style="226" bestFit="1" customWidth="1"/>
    <col min="520" max="521" width="4.28515625" style="226" bestFit="1" customWidth="1"/>
    <col min="522" max="522" width="5.28515625" style="226" bestFit="1" customWidth="1"/>
    <col min="523" max="523" width="5.42578125" style="226" bestFit="1" customWidth="1"/>
    <col min="524" max="525" width="4.28515625" style="226" bestFit="1" customWidth="1"/>
    <col min="526" max="526" width="5.28515625" style="226" bestFit="1" customWidth="1"/>
    <col min="527" max="527" width="5.42578125" style="226" bestFit="1" customWidth="1"/>
    <col min="528" max="528" width="4.42578125" style="226" bestFit="1" customWidth="1"/>
    <col min="529" max="529" width="4.28515625" style="226" bestFit="1" customWidth="1"/>
    <col min="530" max="530" width="5.28515625" style="226" bestFit="1" customWidth="1"/>
    <col min="531" max="531" width="5.42578125" style="226" bestFit="1" customWidth="1"/>
    <col min="532" max="532" width="4.42578125" style="226" bestFit="1" customWidth="1"/>
    <col min="533" max="533" width="4.28515625" style="226" bestFit="1" customWidth="1"/>
    <col min="534" max="535" width="8.85546875" style="226"/>
    <col min="536" max="573" width="7.28515625" style="226" customWidth="1"/>
    <col min="574" max="574" width="6.7109375" style="226" customWidth="1"/>
    <col min="575" max="768" width="8.85546875" style="226"/>
    <col min="769" max="769" width="39.5703125" style="226" customWidth="1"/>
    <col min="770" max="770" width="5.140625" style="226" bestFit="1" customWidth="1"/>
    <col min="771" max="771" width="5.42578125" style="226" bestFit="1" customWidth="1"/>
    <col min="772" max="773" width="4.28515625" style="226" bestFit="1" customWidth="1"/>
    <col min="774" max="774" width="5.85546875" style="226" bestFit="1" customWidth="1"/>
    <col min="775" max="775" width="5.42578125" style="226" bestFit="1" customWidth="1"/>
    <col min="776" max="777" width="4.28515625" style="226" bestFit="1" customWidth="1"/>
    <col min="778" max="778" width="5.28515625" style="226" bestFit="1" customWidth="1"/>
    <col min="779" max="779" width="5.42578125" style="226" bestFit="1" customWidth="1"/>
    <col min="780" max="781" width="4.28515625" style="226" bestFit="1" customWidth="1"/>
    <col min="782" max="782" width="5.28515625" style="226" bestFit="1" customWidth="1"/>
    <col min="783" max="783" width="5.42578125" style="226" bestFit="1" customWidth="1"/>
    <col min="784" max="784" width="4.42578125" style="226" bestFit="1" customWidth="1"/>
    <col min="785" max="785" width="4.28515625" style="226" bestFit="1" customWidth="1"/>
    <col min="786" max="786" width="5.28515625" style="226" bestFit="1" customWidth="1"/>
    <col min="787" max="787" width="5.42578125" style="226" bestFit="1" customWidth="1"/>
    <col min="788" max="788" width="4.42578125" style="226" bestFit="1" customWidth="1"/>
    <col min="789" max="789" width="4.28515625" style="226" bestFit="1" customWidth="1"/>
    <col min="790" max="791" width="8.85546875" style="226"/>
    <col min="792" max="829" width="7.28515625" style="226" customWidth="1"/>
    <col min="830" max="830" width="6.7109375" style="226" customWidth="1"/>
    <col min="831" max="1024" width="8.85546875" style="226"/>
    <col min="1025" max="1025" width="39.5703125" style="226" customWidth="1"/>
    <col min="1026" max="1026" width="5.140625" style="226" bestFit="1" customWidth="1"/>
    <col min="1027" max="1027" width="5.42578125" style="226" bestFit="1" customWidth="1"/>
    <col min="1028" max="1029" width="4.28515625" style="226" bestFit="1" customWidth="1"/>
    <col min="1030" max="1030" width="5.85546875" style="226" bestFit="1" customWidth="1"/>
    <col min="1031" max="1031" width="5.42578125" style="226" bestFit="1" customWidth="1"/>
    <col min="1032" max="1033" width="4.28515625" style="226" bestFit="1" customWidth="1"/>
    <col min="1034" max="1034" width="5.28515625" style="226" bestFit="1" customWidth="1"/>
    <col min="1035" max="1035" width="5.42578125" style="226" bestFit="1" customWidth="1"/>
    <col min="1036" max="1037" width="4.28515625" style="226" bestFit="1" customWidth="1"/>
    <col min="1038" max="1038" width="5.28515625" style="226" bestFit="1" customWidth="1"/>
    <col min="1039" max="1039" width="5.42578125" style="226" bestFit="1" customWidth="1"/>
    <col min="1040" max="1040" width="4.42578125" style="226" bestFit="1" customWidth="1"/>
    <col min="1041" max="1041" width="4.28515625" style="226" bestFit="1" customWidth="1"/>
    <col min="1042" max="1042" width="5.28515625" style="226" bestFit="1" customWidth="1"/>
    <col min="1043" max="1043" width="5.42578125" style="226" bestFit="1" customWidth="1"/>
    <col min="1044" max="1044" width="4.42578125" style="226" bestFit="1" customWidth="1"/>
    <col min="1045" max="1045" width="4.28515625" style="226" bestFit="1" customWidth="1"/>
    <col min="1046" max="1047" width="8.85546875" style="226"/>
    <col min="1048" max="1085" width="7.28515625" style="226" customWidth="1"/>
    <col min="1086" max="1086" width="6.7109375" style="226" customWidth="1"/>
    <col min="1087" max="1280" width="8.85546875" style="226"/>
    <col min="1281" max="1281" width="39.5703125" style="226" customWidth="1"/>
    <col min="1282" max="1282" width="5.140625" style="226" bestFit="1" customWidth="1"/>
    <col min="1283" max="1283" width="5.42578125" style="226" bestFit="1" customWidth="1"/>
    <col min="1284" max="1285" width="4.28515625" style="226" bestFit="1" customWidth="1"/>
    <col min="1286" max="1286" width="5.85546875" style="226" bestFit="1" customWidth="1"/>
    <col min="1287" max="1287" width="5.42578125" style="226" bestFit="1" customWidth="1"/>
    <col min="1288" max="1289" width="4.28515625" style="226" bestFit="1" customWidth="1"/>
    <col min="1290" max="1290" width="5.28515625" style="226" bestFit="1" customWidth="1"/>
    <col min="1291" max="1291" width="5.42578125" style="226" bestFit="1" customWidth="1"/>
    <col min="1292" max="1293" width="4.28515625" style="226" bestFit="1" customWidth="1"/>
    <col min="1294" max="1294" width="5.28515625" style="226" bestFit="1" customWidth="1"/>
    <col min="1295" max="1295" width="5.42578125" style="226" bestFit="1" customWidth="1"/>
    <col min="1296" max="1296" width="4.42578125" style="226" bestFit="1" customWidth="1"/>
    <col min="1297" max="1297" width="4.28515625" style="226" bestFit="1" customWidth="1"/>
    <col min="1298" max="1298" width="5.28515625" style="226" bestFit="1" customWidth="1"/>
    <col min="1299" max="1299" width="5.42578125" style="226" bestFit="1" customWidth="1"/>
    <col min="1300" max="1300" width="4.42578125" style="226" bestFit="1" customWidth="1"/>
    <col min="1301" max="1301" width="4.28515625" style="226" bestFit="1" customWidth="1"/>
    <col min="1302" max="1303" width="8.85546875" style="226"/>
    <col min="1304" max="1341" width="7.28515625" style="226" customWidth="1"/>
    <col min="1342" max="1342" width="6.7109375" style="226" customWidth="1"/>
    <col min="1343" max="1536" width="8.85546875" style="226"/>
    <col min="1537" max="1537" width="39.5703125" style="226" customWidth="1"/>
    <col min="1538" max="1538" width="5.140625" style="226" bestFit="1" customWidth="1"/>
    <col min="1539" max="1539" width="5.42578125" style="226" bestFit="1" customWidth="1"/>
    <col min="1540" max="1541" width="4.28515625" style="226" bestFit="1" customWidth="1"/>
    <col min="1542" max="1542" width="5.85546875" style="226" bestFit="1" customWidth="1"/>
    <col min="1543" max="1543" width="5.42578125" style="226" bestFit="1" customWidth="1"/>
    <col min="1544" max="1545" width="4.28515625" style="226" bestFit="1" customWidth="1"/>
    <col min="1546" max="1546" width="5.28515625" style="226" bestFit="1" customWidth="1"/>
    <col min="1547" max="1547" width="5.42578125" style="226" bestFit="1" customWidth="1"/>
    <col min="1548" max="1549" width="4.28515625" style="226" bestFit="1" customWidth="1"/>
    <col min="1550" max="1550" width="5.28515625" style="226" bestFit="1" customWidth="1"/>
    <col min="1551" max="1551" width="5.42578125" style="226" bestFit="1" customWidth="1"/>
    <col min="1552" max="1552" width="4.42578125" style="226" bestFit="1" customWidth="1"/>
    <col min="1553" max="1553" width="4.28515625" style="226" bestFit="1" customWidth="1"/>
    <col min="1554" max="1554" width="5.28515625" style="226" bestFit="1" customWidth="1"/>
    <col min="1555" max="1555" width="5.42578125" style="226" bestFit="1" customWidth="1"/>
    <col min="1556" max="1556" width="4.42578125" style="226" bestFit="1" customWidth="1"/>
    <col min="1557" max="1557" width="4.28515625" style="226" bestFit="1" customWidth="1"/>
    <col min="1558" max="1559" width="8.85546875" style="226"/>
    <col min="1560" max="1597" width="7.28515625" style="226" customWidth="1"/>
    <col min="1598" max="1598" width="6.7109375" style="226" customWidth="1"/>
    <col min="1599" max="1792" width="8.85546875" style="226"/>
    <col min="1793" max="1793" width="39.5703125" style="226" customWidth="1"/>
    <col min="1794" max="1794" width="5.140625" style="226" bestFit="1" customWidth="1"/>
    <col min="1795" max="1795" width="5.42578125" style="226" bestFit="1" customWidth="1"/>
    <col min="1796" max="1797" width="4.28515625" style="226" bestFit="1" customWidth="1"/>
    <col min="1798" max="1798" width="5.85546875" style="226" bestFit="1" customWidth="1"/>
    <col min="1799" max="1799" width="5.42578125" style="226" bestFit="1" customWidth="1"/>
    <col min="1800" max="1801" width="4.28515625" style="226" bestFit="1" customWidth="1"/>
    <col min="1802" max="1802" width="5.28515625" style="226" bestFit="1" customWidth="1"/>
    <col min="1803" max="1803" width="5.42578125" style="226" bestFit="1" customWidth="1"/>
    <col min="1804" max="1805" width="4.28515625" style="226" bestFit="1" customWidth="1"/>
    <col min="1806" max="1806" width="5.28515625" style="226" bestFit="1" customWidth="1"/>
    <col min="1807" max="1807" width="5.42578125" style="226" bestFit="1" customWidth="1"/>
    <col min="1808" max="1808" width="4.42578125" style="226" bestFit="1" customWidth="1"/>
    <col min="1809" max="1809" width="4.28515625" style="226" bestFit="1" customWidth="1"/>
    <col min="1810" max="1810" width="5.28515625" style="226" bestFit="1" customWidth="1"/>
    <col min="1811" max="1811" width="5.42578125" style="226" bestFit="1" customWidth="1"/>
    <col min="1812" max="1812" width="4.42578125" style="226" bestFit="1" customWidth="1"/>
    <col min="1813" max="1813" width="4.28515625" style="226" bestFit="1" customWidth="1"/>
    <col min="1814" max="1815" width="8.85546875" style="226"/>
    <col min="1816" max="1853" width="7.28515625" style="226" customWidth="1"/>
    <col min="1854" max="1854" width="6.7109375" style="226" customWidth="1"/>
    <col min="1855" max="2048" width="8.85546875" style="226"/>
    <col min="2049" max="2049" width="39.5703125" style="226" customWidth="1"/>
    <col min="2050" max="2050" width="5.140625" style="226" bestFit="1" customWidth="1"/>
    <col min="2051" max="2051" width="5.42578125" style="226" bestFit="1" customWidth="1"/>
    <col min="2052" max="2053" width="4.28515625" style="226" bestFit="1" customWidth="1"/>
    <col min="2054" max="2054" width="5.85546875" style="226" bestFit="1" customWidth="1"/>
    <col min="2055" max="2055" width="5.42578125" style="226" bestFit="1" customWidth="1"/>
    <col min="2056" max="2057" width="4.28515625" style="226" bestFit="1" customWidth="1"/>
    <col min="2058" max="2058" width="5.28515625" style="226" bestFit="1" customWidth="1"/>
    <col min="2059" max="2059" width="5.42578125" style="226" bestFit="1" customWidth="1"/>
    <col min="2060" max="2061" width="4.28515625" style="226" bestFit="1" customWidth="1"/>
    <col min="2062" max="2062" width="5.28515625" style="226" bestFit="1" customWidth="1"/>
    <col min="2063" max="2063" width="5.42578125" style="226" bestFit="1" customWidth="1"/>
    <col min="2064" max="2064" width="4.42578125" style="226" bestFit="1" customWidth="1"/>
    <col min="2065" max="2065" width="4.28515625" style="226" bestFit="1" customWidth="1"/>
    <col min="2066" max="2066" width="5.28515625" style="226" bestFit="1" customWidth="1"/>
    <col min="2067" max="2067" width="5.42578125" style="226" bestFit="1" customWidth="1"/>
    <col min="2068" max="2068" width="4.42578125" style="226" bestFit="1" customWidth="1"/>
    <col min="2069" max="2069" width="4.28515625" style="226" bestFit="1" customWidth="1"/>
    <col min="2070" max="2071" width="8.85546875" style="226"/>
    <col min="2072" max="2109" width="7.28515625" style="226" customWidth="1"/>
    <col min="2110" max="2110" width="6.7109375" style="226" customWidth="1"/>
    <col min="2111" max="2304" width="8.85546875" style="226"/>
    <col min="2305" max="2305" width="39.5703125" style="226" customWidth="1"/>
    <col min="2306" max="2306" width="5.140625" style="226" bestFit="1" customWidth="1"/>
    <col min="2307" max="2307" width="5.42578125" style="226" bestFit="1" customWidth="1"/>
    <col min="2308" max="2309" width="4.28515625" style="226" bestFit="1" customWidth="1"/>
    <col min="2310" max="2310" width="5.85546875" style="226" bestFit="1" customWidth="1"/>
    <col min="2311" max="2311" width="5.42578125" style="226" bestFit="1" customWidth="1"/>
    <col min="2312" max="2313" width="4.28515625" style="226" bestFit="1" customWidth="1"/>
    <col min="2314" max="2314" width="5.28515625" style="226" bestFit="1" customWidth="1"/>
    <col min="2315" max="2315" width="5.42578125" style="226" bestFit="1" customWidth="1"/>
    <col min="2316" max="2317" width="4.28515625" style="226" bestFit="1" customWidth="1"/>
    <col min="2318" max="2318" width="5.28515625" style="226" bestFit="1" customWidth="1"/>
    <col min="2319" max="2319" width="5.42578125" style="226" bestFit="1" customWidth="1"/>
    <col min="2320" max="2320" width="4.42578125" style="226" bestFit="1" customWidth="1"/>
    <col min="2321" max="2321" width="4.28515625" style="226" bestFit="1" customWidth="1"/>
    <col min="2322" max="2322" width="5.28515625" style="226" bestFit="1" customWidth="1"/>
    <col min="2323" max="2323" width="5.42578125" style="226" bestFit="1" customWidth="1"/>
    <col min="2324" max="2324" width="4.42578125" style="226" bestFit="1" customWidth="1"/>
    <col min="2325" max="2325" width="4.28515625" style="226" bestFit="1" customWidth="1"/>
    <col min="2326" max="2327" width="8.85546875" style="226"/>
    <col min="2328" max="2365" width="7.28515625" style="226" customWidth="1"/>
    <col min="2366" max="2366" width="6.7109375" style="226" customWidth="1"/>
    <col min="2367" max="2560" width="8.85546875" style="226"/>
    <col min="2561" max="2561" width="39.5703125" style="226" customWidth="1"/>
    <col min="2562" max="2562" width="5.140625" style="226" bestFit="1" customWidth="1"/>
    <col min="2563" max="2563" width="5.42578125" style="226" bestFit="1" customWidth="1"/>
    <col min="2564" max="2565" width="4.28515625" style="226" bestFit="1" customWidth="1"/>
    <col min="2566" max="2566" width="5.85546875" style="226" bestFit="1" customWidth="1"/>
    <col min="2567" max="2567" width="5.42578125" style="226" bestFit="1" customWidth="1"/>
    <col min="2568" max="2569" width="4.28515625" style="226" bestFit="1" customWidth="1"/>
    <col min="2570" max="2570" width="5.28515625" style="226" bestFit="1" customWidth="1"/>
    <col min="2571" max="2571" width="5.42578125" style="226" bestFit="1" customWidth="1"/>
    <col min="2572" max="2573" width="4.28515625" style="226" bestFit="1" customWidth="1"/>
    <col min="2574" max="2574" width="5.28515625" style="226" bestFit="1" customWidth="1"/>
    <col min="2575" max="2575" width="5.42578125" style="226" bestFit="1" customWidth="1"/>
    <col min="2576" max="2576" width="4.42578125" style="226" bestFit="1" customWidth="1"/>
    <col min="2577" max="2577" width="4.28515625" style="226" bestFit="1" customWidth="1"/>
    <col min="2578" max="2578" width="5.28515625" style="226" bestFit="1" customWidth="1"/>
    <col min="2579" max="2579" width="5.42578125" style="226" bestFit="1" customWidth="1"/>
    <col min="2580" max="2580" width="4.42578125" style="226" bestFit="1" customWidth="1"/>
    <col min="2581" max="2581" width="4.28515625" style="226" bestFit="1" customWidth="1"/>
    <col min="2582" max="2583" width="8.85546875" style="226"/>
    <col min="2584" max="2621" width="7.28515625" style="226" customWidth="1"/>
    <col min="2622" max="2622" width="6.7109375" style="226" customWidth="1"/>
    <col min="2623" max="2816" width="8.85546875" style="226"/>
    <col min="2817" max="2817" width="39.5703125" style="226" customWidth="1"/>
    <col min="2818" max="2818" width="5.140625" style="226" bestFit="1" customWidth="1"/>
    <col min="2819" max="2819" width="5.42578125" style="226" bestFit="1" customWidth="1"/>
    <col min="2820" max="2821" width="4.28515625" style="226" bestFit="1" customWidth="1"/>
    <col min="2822" max="2822" width="5.85546875" style="226" bestFit="1" customWidth="1"/>
    <col min="2823" max="2823" width="5.42578125" style="226" bestFit="1" customWidth="1"/>
    <col min="2824" max="2825" width="4.28515625" style="226" bestFit="1" customWidth="1"/>
    <col min="2826" max="2826" width="5.28515625" style="226" bestFit="1" customWidth="1"/>
    <col min="2827" max="2827" width="5.42578125" style="226" bestFit="1" customWidth="1"/>
    <col min="2828" max="2829" width="4.28515625" style="226" bestFit="1" customWidth="1"/>
    <col min="2830" max="2830" width="5.28515625" style="226" bestFit="1" customWidth="1"/>
    <col min="2831" max="2831" width="5.42578125" style="226" bestFit="1" customWidth="1"/>
    <col min="2832" max="2832" width="4.42578125" style="226" bestFit="1" customWidth="1"/>
    <col min="2833" max="2833" width="4.28515625" style="226" bestFit="1" customWidth="1"/>
    <col min="2834" max="2834" width="5.28515625" style="226" bestFit="1" customWidth="1"/>
    <col min="2835" max="2835" width="5.42578125" style="226" bestFit="1" customWidth="1"/>
    <col min="2836" max="2836" width="4.42578125" style="226" bestFit="1" customWidth="1"/>
    <col min="2837" max="2837" width="4.28515625" style="226" bestFit="1" customWidth="1"/>
    <col min="2838" max="2839" width="8.85546875" style="226"/>
    <col min="2840" max="2877" width="7.28515625" style="226" customWidth="1"/>
    <col min="2878" max="2878" width="6.7109375" style="226" customWidth="1"/>
    <col min="2879" max="3072" width="8.85546875" style="226"/>
    <col min="3073" max="3073" width="39.5703125" style="226" customWidth="1"/>
    <col min="3074" max="3074" width="5.140625" style="226" bestFit="1" customWidth="1"/>
    <col min="3075" max="3075" width="5.42578125" style="226" bestFit="1" customWidth="1"/>
    <col min="3076" max="3077" width="4.28515625" style="226" bestFit="1" customWidth="1"/>
    <col min="3078" max="3078" width="5.85546875" style="226" bestFit="1" customWidth="1"/>
    <col min="3079" max="3079" width="5.42578125" style="226" bestFit="1" customWidth="1"/>
    <col min="3080" max="3081" width="4.28515625" style="226" bestFit="1" customWidth="1"/>
    <col min="3082" max="3082" width="5.28515625" style="226" bestFit="1" customWidth="1"/>
    <col min="3083" max="3083" width="5.42578125" style="226" bestFit="1" customWidth="1"/>
    <col min="3084" max="3085" width="4.28515625" style="226" bestFit="1" customWidth="1"/>
    <col min="3086" max="3086" width="5.28515625" style="226" bestFit="1" customWidth="1"/>
    <col min="3087" max="3087" width="5.42578125" style="226" bestFit="1" customWidth="1"/>
    <col min="3088" max="3088" width="4.42578125" style="226" bestFit="1" customWidth="1"/>
    <col min="3089" max="3089" width="4.28515625" style="226" bestFit="1" customWidth="1"/>
    <col min="3090" max="3090" width="5.28515625" style="226" bestFit="1" customWidth="1"/>
    <col min="3091" max="3091" width="5.42578125" style="226" bestFit="1" customWidth="1"/>
    <col min="3092" max="3092" width="4.42578125" style="226" bestFit="1" customWidth="1"/>
    <col min="3093" max="3093" width="4.28515625" style="226" bestFit="1" customWidth="1"/>
    <col min="3094" max="3095" width="8.85546875" style="226"/>
    <col min="3096" max="3133" width="7.28515625" style="226" customWidth="1"/>
    <col min="3134" max="3134" width="6.7109375" style="226" customWidth="1"/>
    <col min="3135" max="3328" width="8.85546875" style="226"/>
    <col min="3329" max="3329" width="39.5703125" style="226" customWidth="1"/>
    <col min="3330" max="3330" width="5.140625" style="226" bestFit="1" customWidth="1"/>
    <col min="3331" max="3331" width="5.42578125" style="226" bestFit="1" customWidth="1"/>
    <col min="3332" max="3333" width="4.28515625" style="226" bestFit="1" customWidth="1"/>
    <col min="3334" max="3334" width="5.85546875" style="226" bestFit="1" customWidth="1"/>
    <col min="3335" max="3335" width="5.42578125" style="226" bestFit="1" customWidth="1"/>
    <col min="3336" max="3337" width="4.28515625" style="226" bestFit="1" customWidth="1"/>
    <col min="3338" max="3338" width="5.28515625" style="226" bestFit="1" customWidth="1"/>
    <col min="3339" max="3339" width="5.42578125" style="226" bestFit="1" customWidth="1"/>
    <col min="3340" max="3341" width="4.28515625" style="226" bestFit="1" customWidth="1"/>
    <col min="3342" max="3342" width="5.28515625" style="226" bestFit="1" customWidth="1"/>
    <col min="3343" max="3343" width="5.42578125" style="226" bestFit="1" customWidth="1"/>
    <col min="3344" max="3344" width="4.42578125" style="226" bestFit="1" customWidth="1"/>
    <col min="3345" max="3345" width="4.28515625" style="226" bestFit="1" customWidth="1"/>
    <col min="3346" max="3346" width="5.28515625" style="226" bestFit="1" customWidth="1"/>
    <col min="3347" max="3347" width="5.42578125" style="226" bestFit="1" customWidth="1"/>
    <col min="3348" max="3348" width="4.42578125" style="226" bestFit="1" customWidth="1"/>
    <col min="3349" max="3349" width="4.28515625" style="226" bestFit="1" customWidth="1"/>
    <col min="3350" max="3351" width="8.85546875" style="226"/>
    <col min="3352" max="3389" width="7.28515625" style="226" customWidth="1"/>
    <col min="3390" max="3390" width="6.7109375" style="226" customWidth="1"/>
    <col min="3391" max="3584" width="8.85546875" style="226"/>
    <col min="3585" max="3585" width="39.5703125" style="226" customWidth="1"/>
    <col min="3586" max="3586" width="5.140625" style="226" bestFit="1" customWidth="1"/>
    <col min="3587" max="3587" width="5.42578125" style="226" bestFit="1" customWidth="1"/>
    <col min="3588" max="3589" width="4.28515625" style="226" bestFit="1" customWidth="1"/>
    <col min="3590" max="3590" width="5.85546875" style="226" bestFit="1" customWidth="1"/>
    <col min="3591" max="3591" width="5.42578125" style="226" bestFit="1" customWidth="1"/>
    <col min="3592" max="3593" width="4.28515625" style="226" bestFit="1" customWidth="1"/>
    <col min="3594" max="3594" width="5.28515625" style="226" bestFit="1" customWidth="1"/>
    <col min="3595" max="3595" width="5.42578125" style="226" bestFit="1" customWidth="1"/>
    <col min="3596" max="3597" width="4.28515625" style="226" bestFit="1" customWidth="1"/>
    <col min="3598" max="3598" width="5.28515625" style="226" bestFit="1" customWidth="1"/>
    <col min="3599" max="3599" width="5.42578125" style="226" bestFit="1" customWidth="1"/>
    <col min="3600" max="3600" width="4.42578125" style="226" bestFit="1" customWidth="1"/>
    <col min="3601" max="3601" width="4.28515625" style="226" bestFit="1" customWidth="1"/>
    <col min="3602" max="3602" width="5.28515625" style="226" bestFit="1" customWidth="1"/>
    <col min="3603" max="3603" width="5.42578125" style="226" bestFit="1" customWidth="1"/>
    <col min="3604" max="3604" width="4.42578125" style="226" bestFit="1" customWidth="1"/>
    <col min="3605" max="3605" width="4.28515625" style="226" bestFit="1" customWidth="1"/>
    <col min="3606" max="3607" width="8.85546875" style="226"/>
    <col min="3608" max="3645" width="7.28515625" style="226" customWidth="1"/>
    <col min="3646" max="3646" width="6.7109375" style="226" customWidth="1"/>
    <col min="3647" max="3840" width="8.85546875" style="226"/>
    <col min="3841" max="3841" width="39.5703125" style="226" customWidth="1"/>
    <col min="3842" max="3842" width="5.140625" style="226" bestFit="1" customWidth="1"/>
    <col min="3843" max="3843" width="5.42578125" style="226" bestFit="1" customWidth="1"/>
    <col min="3844" max="3845" width="4.28515625" style="226" bestFit="1" customWidth="1"/>
    <col min="3846" max="3846" width="5.85546875" style="226" bestFit="1" customWidth="1"/>
    <col min="3847" max="3847" width="5.42578125" style="226" bestFit="1" customWidth="1"/>
    <col min="3848" max="3849" width="4.28515625" style="226" bestFit="1" customWidth="1"/>
    <col min="3850" max="3850" width="5.28515625" style="226" bestFit="1" customWidth="1"/>
    <col min="3851" max="3851" width="5.42578125" style="226" bestFit="1" customWidth="1"/>
    <col min="3852" max="3853" width="4.28515625" style="226" bestFit="1" customWidth="1"/>
    <col min="3854" max="3854" width="5.28515625" style="226" bestFit="1" customWidth="1"/>
    <col min="3855" max="3855" width="5.42578125" style="226" bestFit="1" customWidth="1"/>
    <col min="3856" max="3856" width="4.42578125" style="226" bestFit="1" customWidth="1"/>
    <col min="3857" max="3857" width="4.28515625" style="226" bestFit="1" customWidth="1"/>
    <col min="3858" max="3858" width="5.28515625" style="226" bestFit="1" customWidth="1"/>
    <col min="3859" max="3859" width="5.42578125" style="226" bestFit="1" customWidth="1"/>
    <col min="3860" max="3860" width="4.42578125" style="226" bestFit="1" customWidth="1"/>
    <col min="3861" max="3861" width="4.28515625" style="226" bestFit="1" customWidth="1"/>
    <col min="3862" max="3863" width="8.85546875" style="226"/>
    <col min="3864" max="3901" width="7.28515625" style="226" customWidth="1"/>
    <col min="3902" max="3902" width="6.7109375" style="226" customWidth="1"/>
    <col min="3903" max="4096" width="8.85546875" style="226"/>
    <col min="4097" max="4097" width="39.5703125" style="226" customWidth="1"/>
    <col min="4098" max="4098" width="5.140625" style="226" bestFit="1" customWidth="1"/>
    <col min="4099" max="4099" width="5.42578125" style="226" bestFit="1" customWidth="1"/>
    <col min="4100" max="4101" width="4.28515625" style="226" bestFit="1" customWidth="1"/>
    <col min="4102" max="4102" width="5.85546875" style="226" bestFit="1" customWidth="1"/>
    <col min="4103" max="4103" width="5.42578125" style="226" bestFit="1" customWidth="1"/>
    <col min="4104" max="4105" width="4.28515625" style="226" bestFit="1" customWidth="1"/>
    <col min="4106" max="4106" width="5.28515625" style="226" bestFit="1" customWidth="1"/>
    <col min="4107" max="4107" width="5.42578125" style="226" bestFit="1" customWidth="1"/>
    <col min="4108" max="4109" width="4.28515625" style="226" bestFit="1" customWidth="1"/>
    <col min="4110" max="4110" width="5.28515625" style="226" bestFit="1" customWidth="1"/>
    <col min="4111" max="4111" width="5.42578125" style="226" bestFit="1" customWidth="1"/>
    <col min="4112" max="4112" width="4.42578125" style="226" bestFit="1" customWidth="1"/>
    <col min="4113" max="4113" width="4.28515625" style="226" bestFit="1" customWidth="1"/>
    <col min="4114" max="4114" width="5.28515625" style="226" bestFit="1" customWidth="1"/>
    <col min="4115" max="4115" width="5.42578125" style="226" bestFit="1" customWidth="1"/>
    <col min="4116" max="4116" width="4.42578125" style="226" bestFit="1" customWidth="1"/>
    <col min="4117" max="4117" width="4.28515625" style="226" bestFit="1" customWidth="1"/>
    <col min="4118" max="4119" width="8.85546875" style="226"/>
    <col min="4120" max="4157" width="7.28515625" style="226" customWidth="1"/>
    <col min="4158" max="4158" width="6.7109375" style="226" customWidth="1"/>
    <col min="4159" max="4352" width="8.85546875" style="226"/>
    <col min="4353" max="4353" width="39.5703125" style="226" customWidth="1"/>
    <col min="4354" max="4354" width="5.140625" style="226" bestFit="1" customWidth="1"/>
    <col min="4355" max="4355" width="5.42578125" style="226" bestFit="1" customWidth="1"/>
    <col min="4356" max="4357" width="4.28515625" style="226" bestFit="1" customWidth="1"/>
    <col min="4358" max="4358" width="5.85546875" style="226" bestFit="1" customWidth="1"/>
    <col min="4359" max="4359" width="5.42578125" style="226" bestFit="1" customWidth="1"/>
    <col min="4360" max="4361" width="4.28515625" style="226" bestFit="1" customWidth="1"/>
    <col min="4362" max="4362" width="5.28515625" style="226" bestFit="1" customWidth="1"/>
    <col min="4363" max="4363" width="5.42578125" style="226" bestFit="1" customWidth="1"/>
    <col min="4364" max="4365" width="4.28515625" style="226" bestFit="1" customWidth="1"/>
    <col min="4366" max="4366" width="5.28515625" style="226" bestFit="1" customWidth="1"/>
    <col min="4367" max="4367" width="5.42578125" style="226" bestFit="1" customWidth="1"/>
    <col min="4368" max="4368" width="4.42578125" style="226" bestFit="1" customWidth="1"/>
    <col min="4369" max="4369" width="4.28515625" style="226" bestFit="1" customWidth="1"/>
    <col min="4370" max="4370" width="5.28515625" style="226" bestFit="1" customWidth="1"/>
    <col min="4371" max="4371" width="5.42578125" style="226" bestFit="1" customWidth="1"/>
    <col min="4372" max="4372" width="4.42578125" style="226" bestFit="1" customWidth="1"/>
    <col min="4373" max="4373" width="4.28515625" style="226" bestFit="1" customWidth="1"/>
    <col min="4374" max="4375" width="8.85546875" style="226"/>
    <col min="4376" max="4413" width="7.28515625" style="226" customWidth="1"/>
    <col min="4414" max="4414" width="6.7109375" style="226" customWidth="1"/>
    <col min="4415" max="4608" width="8.85546875" style="226"/>
    <col min="4609" max="4609" width="39.5703125" style="226" customWidth="1"/>
    <col min="4610" max="4610" width="5.140625" style="226" bestFit="1" customWidth="1"/>
    <col min="4611" max="4611" width="5.42578125" style="226" bestFit="1" customWidth="1"/>
    <col min="4612" max="4613" width="4.28515625" style="226" bestFit="1" customWidth="1"/>
    <col min="4614" max="4614" width="5.85546875" style="226" bestFit="1" customWidth="1"/>
    <col min="4615" max="4615" width="5.42578125" style="226" bestFit="1" customWidth="1"/>
    <col min="4616" max="4617" width="4.28515625" style="226" bestFit="1" customWidth="1"/>
    <col min="4618" max="4618" width="5.28515625" style="226" bestFit="1" customWidth="1"/>
    <col min="4619" max="4619" width="5.42578125" style="226" bestFit="1" customWidth="1"/>
    <col min="4620" max="4621" width="4.28515625" style="226" bestFit="1" customWidth="1"/>
    <col min="4622" max="4622" width="5.28515625" style="226" bestFit="1" customWidth="1"/>
    <col min="4623" max="4623" width="5.42578125" style="226" bestFit="1" customWidth="1"/>
    <col min="4624" max="4624" width="4.42578125" style="226" bestFit="1" customWidth="1"/>
    <col min="4625" max="4625" width="4.28515625" style="226" bestFit="1" customWidth="1"/>
    <col min="4626" max="4626" width="5.28515625" style="226" bestFit="1" customWidth="1"/>
    <col min="4627" max="4627" width="5.42578125" style="226" bestFit="1" customWidth="1"/>
    <col min="4628" max="4628" width="4.42578125" style="226" bestFit="1" customWidth="1"/>
    <col min="4629" max="4629" width="4.28515625" style="226" bestFit="1" customWidth="1"/>
    <col min="4630" max="4631" width="8.85546875" style="226"/>
    <col min="4632" max="4669" width="7.28515625" style="226" customWidth="1"/>
    <col min="4670" max="4670" width="6.7109375" style="226" customWidth="1"/>
    <col min="4671" max="4864" width="8.85546875" style="226"/>
    <col min="4865" max="4865" width="39.5703125" style="226" customWidth="1"/>
    <col min="4866" max="4866" width="5.140625" style="226" bestFit="1" customWidth="1"/>
    <col min="4867" max="4867" width="5.42578125" style="226" bestFit="1" customWidth="1"/>
    <col min="4868" max="4869" width="4.28515625" style="226" bestFit="1" customWidth="1"/>
    <col min="4870" max="4870" width="5.85546875" style="226" bestFit="1" customWidth="1"/>
    <col min="4871" max="4871" width="5.42578125" style="226" bestFit="1" customWidth="1"/>
    <col min="4872" max="4873" width="4.28515625" style="226" bestFit="1" customWidth="1"/>
    <col min="4874" max="4874" width="5.28515625" style="226" bestFit="1" customWidth="1"/>
    <col min="4875" max="4875" width="5.42578125" style="226" bestFit="1" customWidth="1"/>
    <col min="4876" max="4877" width="4.28515625" style="226" bestFit="1" customWidth="1"/>
    <col min="4878" max="4878" width="5.28515625" style="226" bestFit="1" customWidth="1"/>
    <col min="4879" max="4879" width="5.42578125" style="226" bestFit="1" customWidth="1"/>
    <col min="4880" max="4880" width="4.42578125" style="226" bestFit="1" customWidth="1"/>
    <col min="4881" max="4881" width="4.28515625" style="226" bestFit="1" customWidth="1"/>
    <col min="4882" max="4882" width="5.28515625" style="226" bestFit="1" customWidth="1"/>
    <col min="4883" max="4883" width="5.42578125" style="226" bestFit="1" customWidth="1"/>
    <col min="4884" max="4884" width="4.42578125" style="226" bestFit="1" customWidth="1"/>
    <col min="4885" max="4885" width="4.28515625" style="226" bestFit="1" customWidth="1"/>
    <col min="4886" max="4887" width="8.85546875" style="226"/>
    <col min="4888" max="4925" width="7.28515625" style="226" customWidth="1"/>
    <col min="4926" max="4926" width="6.7109375" style="226" customWidth="1"/>
    <col min="4927" max="5120" width="8.85546875" style="226"/>
    <col min="5121" max="5121" width="39.5703125" style="226" customWidth="1"/>
    <col min="5122" max="5122" width="5.140625" style="226" bestFit="1" customWidth="1"/>
    <col min="5123" max="5123" width="5.42578125" style="226" bestFit="1" customWidth="1"/>
    <col min="5124" max="5125" width="4.28515625" style="226" bestFit="1" customWidth="1"/>
    <col min="5126" max="5126" width="5.85546875" style="226" bestFit="1" customWidth="1"/>
    <col min="5127" max="5127" width="5.42578125" style="226" bestFit="1" customWidth="1"/>
    <col min="5128" max="5129" width="4.28515625" style="226" bestFit="1" customWidth="1"/>
    <col min="5130" max="5130" width="5.28515625" style="226" bestFit="1" customWidth="1"/>
    <col min="5131" max="5131" width="5.42578125" style="226" bestFit="1" customWidth="1"/>
    <col min="5132" max="5133" width="4.28515625" style="226" bestFit="1" customWidth="1"/>
    <col min="5134" max="5134" width="5.28515625" style="226" bestFit="1" customWidth="1"/>
    <col min="5135" max="5135" width="5.42578125" style="226" bestFit="1" customWidth="1"/>
    <col min="5136" max="5136" width="4.42578125" style="226" bestFit="1" customWidth="1"/>
    <col min="5137" max="5137" width="4.28515625" style="226" bestFit="1" customWidth="1"/>
    <col min="5138" max="5138" width="5.28515625" style="226" bestFit="1" customWidth="1"/>
    <col min="5139" max="5139" width="5.42578125" style="226" bestFit="1" customWidth="1"/>
    <col min="5140" max="5140" width="4.42578125" style="226" bestFit="1" customWidth="1"/>
    <col min="5141" max="5141" width="4.28515625" style="226" bestFit="1" customWidth="1"/>
    <col min="5142" max="5143" width="8.85546875" style="226"/>
    <col min="5144" max="5181" width="7.28515625" style="226" customWidth="1"/>
    <col min="5182" max="5182" width="6.7109375" style="226" customWidth="1"/>
    <col min="5183" max="5376" width="8.85546875" style="226"/>
    <col min="5377" max="5377" width="39.5703125" style="226" customWidth="1"/>
    <col min="5378" max="5378" width="5.140625" style="226" bestFit="1" customWidth="1"/>
    <col min="5379" max="5379" width="5.42578125" style="226" bestFit="1" customWidth="1"/>
    <col min="5380" max="5381" width="4.28515625" style="226" bestFit="1" customWidth="1"/>
    <col min="5382" max="5382" width="5.85546875" style="226" bestFit="1" customWidth="1"/>
    <col min="5383" max="5383" width="5.42578125" style="226" bestFit="1" customWidth="1"/>
    <col min="5384" max="5385" width="4.28515625" style="226" bestFit="1" customWidth="1"/>
    <col min="5386" max="5386" width="5.28515625" style="226" bestFit="1" customWidth="1"/>
    <col min="5387" max="5387" width="5.42578125" style="226" bestFit="1" customWidth="1"/>
    <col min="5388" max="5389" width="4.28515625" style="226" bestFit="1" customWidth="1"/>
    <col min="5390" max="5390" width="5.28515625" style="226" bestFit="1" customWidth="1"/>
    <col min="5391" max="5391" width="5.42578125" style="226" bestFit="1" customWidth="1"/>
    <col min="5392" max="5392" width="4.42578125" style="226" bestFit="1" customWidth="1"/>
    <col min="5393" max="5393" width="4.28515625" style="226" bestFit="1" customWidth="1"/>
    <col min="5394" max="5394" width="5.28515625" style="226" bestFit="1" customWidth="1"/>
    <col min="5395" max="5395" width="5.42578125" style="226" bestFit="1" customWidth="1"/>
    <col min="5396" max="5396" width="4.42578125" style="226" bestFit="1" customWidth="1"/>
    <col min="5397" max="5397" width="4.28515625" style="226" bestFit="1" customWidth="1"/>
    <col min="5398" max="5399" width="8.85546875" style="226"/>
    <col min="5400" max="5437" width="7.28515625" style="226" customWidth="1"/>
    <col min="5438" max="5438" width="6.7109375" style="226" customWidth="1"/>
    <col min="5439" max="5632" width="8.85546875" style="226"/>
    <col min="5633" max="5633" width="39.5703125" style="226" customWidth="1"/>
    <col min="5634" max="5634" width="5.140625" style="226" bestFit="1" customWidth="1"/>
    <col min="5635" max="5635" width="5.42578125" style="226" bestFit="1" customWidth="1"/>
    <col min="5636" max="5637" width="4.28515625" style="226" bestFit="1" customWidth="1"/>
    <col min="5638" max="5638" width="5.85546875" style="226" bestFit="1" customWidth="1"/>
    <col min="5639" max="5639" width="5.42578125" style="226" bestFit="1" customWidth="1"/>
    <col min="5640" max="5641" width="4.28515625" style="226" bestFit="1" customWidth="1"/>
    <col min="5642" max="5642" width="5.28515625" style="226" bestFit="1" customWidth="1"/>
    <col min="5643" max="5643" width="5.42578125" style="226" bestFit="1" customWidth="1"/>
    <col min="5644" max="5645" width="4.28515625" style="226" bestFit="1" customWidth="1"/>
    <col min="5646" max="5646" width="5.28515625" style="226" bestFit="1" customWidth="1"/>
    <col min="5647" max="5647" width="5.42578125" style="226" bestFit="1" customWidth="1"/>
    <col min="5648" max="5648" width="4.42578125" style="226" bestFit="1" customWidth="1"/>
    <col min="5649" max="5649" width="4.28515625" style="226" bestFit="1" customWidth="1"/>
    <col min="5650" max="5650" width="5.28515625" style="226" bestFit="1" customWidth="1"/>
    <col min="5651" max="5651" width="5.42578125" style="226" bestFit="1" customWidth="1"/>
    <col min="5652" max="5652" width="4.42578125" style="226" bestFit="1" customWidth="1"/>
    <col min="5653" max="5653" width="4.28515625" style="226" bestFit="1" customWidth="1"/>
    <col min="5654" max="5655" width="8.85546875" style="226"/>
    <col min="5656" max="5693" width="7.28515625" style="226" customWidth="1"/>
    <col min="5694" max="5694" width="6.7109375" style="226" customWidth="1"/>
    <col min="5695" max="5888" width="8.85546875" style="226"/>
    <col min="5889" max="5889" width="39.5703125" style="226" customWidth="1"/>
    <col min="5890" max="5890" width="5.140625" style="226" bestFit="1" customWidth="1"/>
    <col min="5891" max="5891" width="5.42578125" style="226" bestFit="1" customWidth="1"/>
    <col min="5892" max="5893" width="4.28515625" style="226" bestFit="1" customWidth="1"/>
    <col min="5894" max="5894" width="5.85546875" style="226" bestFit="1" customWidth="1"/>
    <col min="5895" max="5895" width="5.42578125" style="226" bestFit="1" customWidth="1"/>
    <col min="5896" max="5897" width="4.28515625" style="226" bestFit="1" customWidth="1"/>
    <col min="5898" max="5898" width="5.28515625" style="226" bestFit="1" customWidth="1"/>
    <col min="5899" max="5899" width="5.42578125" style="226" bestFit="1" customWidth="1"/>
    <col min="5900" max="5901" width="4.28515625" style="226" bestFit="1" customWidth="1"/>
    <col min="5902" max="5902" width="5.28515625" style="226" bestFit="1" customWidth="1"/>
    <col min="5903" max="5903" width="5.42578125" style="226" bestFit="1" customWidth="1"/>
    <col min="5904" max="5904" width="4.42578125" style="226" bestFit="1" customWidth="1"/>
    <col min="5905" max="5905" width="4.28515625" style="226" bestFit="1" customWidth="1"/>
    <col min="5906" max="5906" width="5.28515625" style="226" bestFit="1" customWidth="1"/>
    <col min="5907" max="5907" width="5.42578125" style="226" bestFit="1" customWidth="1"/>
    <col min="5908" max="5908" width="4.42578125" style="226" bestFit="1" customWidth="1"/>
    <col min="5909" max="5909" width="4.28515625" style="226" bestFit="1" customWidth="1"/>
    <col min="5910" max="5911" width="8.85546875" style="226"/>
    <col min="5912" max="5949" width="7.28515625" style="226" customWidth="1"/>
    <col min="5950" max="5950" width="6.7109375" style="226" customWidth="1"/>
    <col min="5951" max="6144" width="8.85546875" style="226"/>
    <col min="6145" max="6145" width="39.5703125" style="226" customWidth="1"/>
    <col min="6146" max="6146" width="5.140625" style="226" bestFit="1" customWidth="1"/>
    <col min="6147" max="6147" width="5.42578125" style="226" bestFit="1" customWidth="1"/>
    <col min="6148" max="6149" width="4.28515625" style="226" bestFit="1" customWidth="1"/>
    <col min="6150" max="6150" width="5.85546875" style="226" bestFit="1" customWidth="1"/>
    <col min="6151" max="6151" width="5.42578125" style="226" bestFit="1" customWidth="1"/>
    <col min="6152" max="6153" width="4.28515625" style="226" bestFit="1" customWidth="1"/>
    <col min="6154" max="6154" width="5.28515625" style="226" bestFit="1" customWidth="1"/>
    <col min="6155" max="6155" width="5.42578125" style="226" bestFit="1" customWidth="1"/>
    <col min="6156" max="6157" width="4.28515625" style="226" bestFit="1" customWidth="1"/>
    <col min="6158" max="6158" width="5.28515625" style="226" bestFit="1" customWidth="1"/>
    <col min="6159" max="6159" width="5.42578125" style="226" bestFit="1" customWidth="1"/>
    <col min="6160" max="6160" width="4.42578125" style="226" bestFit="1" customWidth="1"/>
    <col min="6161" max="6161" width="4.28515625" style="226" bestFit="1" customWidth="1"/>
    <col min="6162" max="6162" width="5.28515625" style="226" bestFit="1" customWidth="1"/>
    <col min="6163" max="6163" width="5.42578125" style="226" bestFit="1" customWidth="1"/>
    <col min="6164" max="6164" width="4.42578125" style="226" bestFit="1" customWidth="1"/>
    <col min="6165" max="6165" width="4.28515625" style="226" bestFit="1" customWidth="1"/>
    <col min="6166" max="6167" width="8.85546875" style="226"/>
    <col min="6168" max="6205" width="7.28515625" style="226" customWidth="1"/>
    <col min="6206" max="6206" width="6.7109375" style="226" customWidth="1"/>
    <col min="6207" max="6400" width="8.85546875" style="226"/>
    <col min="6401" max="6401" width="39.5703125" style="226" customWidth="1"/>
    <col min="6402" max="6402" width="5.140625" style="226" bestFit="1" customWidth="1"/>
    <col min="6403" max="6403" width="5.42578125" style="226" bestFit="1" customWidth="1"/>
    <col min="6404" max="6405" width="4.28515625" style="226" bestFit="1" customWidth="1"/>
    <col min="6406" max="6406" width="5.85546875" style="226" bestFit="1" customWidth="1"/>
    <col min="6407" max="6407" width="5.42578125" style="226" bestFit="1" customWidth="1"/>
    <col min="6408" max="6409" width="4.28515625" style="226" bestFit="1" customWidth="1"/>
    <col min="6410" max="6410" width="5.28515625" style="226" bestFit="1" customWidth="1"/>
    <col min="6411" max="6411" width="5.42578125" style="226" bestFit="1" customWidth="1"/>
    <col min="6412" max="6413" width="4.28515625" style="226" bestFit="1" customWidth="1"/>
    <col min="6414" max="6414" width="5.28515625" style="226" bestFit="1" customWidth="1"/>
    <col min="6415" max="6415" width="5.42578125" style="226" bestFit="1" customWidth="1"/>
    <col min="6416" max="6416" width="4.42578125" style="226" bestFit="1" customWidth="1"/>
    <col min="6417" max="6417" width="4.28515625" style="226" bestFit="1" customWidth="1"/>
    <col min="6418" max="6418" width="5.28515625" style="226" bestFit="1" customWidth="1"/>
    <col min="6419" max="6419" width="5.42578125" style="226" bestFit="1" customWidth="1"/>
    <col min="6420" max="6420" width="4.42578125" style="226" bestFit="1" customWidth="1"/>
    <col min="6421" max="6421" width="4.28515625" style="226" bestFit="1" customWidth="1"/>
    <col min="6422" max="6423" width="8.85546875" style="226"/>
    <col min="6424" max="6461" width="7.28515625" style="226" customWidth="1"/>
    <col min="6462" max="6462" width="6.7109375" style="226" customWidth="1"/>
    <col min="6463" max="6656" width="8.85546875" style="226"/>
    <col min="6657" max="6657" width="39.5703125" style="226" customWidth="1"/>
    <col min="6658" max="6658" width="5.140625" style="226" bestFit="1" customWidth="1"/>
    <col min="6659" max="6659" width="5.42578125" style="226" bestFit="1" customWidth="1"/>
    <col min="6660" max="6661" width="4.28515625" style="226" bestFit="1" customWidth="1"/>
    <col min="6662" max="6662" width="5.85546875" style="226" bestFit="1" customWidth="1"/>
    <col min="6663" max="6663" width="5.42578125" style="226" bestFit="1" customWidth="1"/>
    <col min="6664" max="6665" width="4.28515625" style="226" bestFit="1" customWidth="1"/>
    <col min="6666" max="6666" width="5.28515625" style="226" bestFit="1" customWidth="1"/>
    <col min="6667" max="6667" width="5.42578125" style="226" bestFit="1" customWidth="1"/>
    <col min="6668" max="6669" width="4.28515625" style="226" bestFit="1" customWidth="1"/>
    <col min="6670" max="6670" width="5.28515625" style="226" bestFit="1" customWidth="1"/>
    <col min="6671" max="6671" width="5.42578125" style="226" bestFit="1" customWidth="1"/>
    <col min="6672" max="6672" width="4.42578125" style="226" bestFit="1" customWidth="1"/>
    <col min="6673" max="6673" width="4.28515625" style="226" bestFit="1" customWidth="1"/>
    <col min="6674" max="6674" width="5.28515625" style="226" bestFit="1" customWidth="1"/>
    <col min="6675" max="6675" width="5.42578125" style="226" bestFit="1" customWidth="1"/>
    <col min="6676" max="6676" width="4.42578125" style="226" bestFit="1" customWidth="1"/>
    <col min="6677" max="6677" width="4.28515625" style="226" bestFit="1" customWidth="1"/>
    <col min="6678" max="6679" width="8.85546875" style="226"/>
    <col min="6680" max="6717" width="7.28515625" style="226" customWidth="1"/>
    <col min="6718" max="6718" width="6.7109375" style="226" customWidth="1"/>
    <col min="6719" max="6912" width="8.85546875" style="226"/>
    <col min="6913" max="6913" width="39.5703125" style="226" customWidth="1"/>
    <col min="6914" max="6914" width="5.140625" style="226" bestFit="1" customWidth="1"/>
    <col min="6915" max="6915" width="5.42578125" style="226" bestFit="1" customWidth="1"/>
    <col min="6916" max="6917" width="4.28515625" style="226" bestFit="1" customWidth="1"/>
    <col min="6918" max="6918" width="5.85546875" style="226" bestFit="1" customWidth="1"/>
    <col min="6919" max="6919" width="5.42578125" style="226" bestFit="1" customWidth="1"/>
    <col min="6920" max="6921" width="4.28515625" style="226" bestFit="1" customWidth="1"/>
    <col min="6922" max="6922" width="5.28515625" style="226" bestFit="1" customWidth="1"/>
    <col min="6923" max="6923" width="5.42578125" style="226" bestFit="1" customWidth="1"/>
    <col min="6924" max="6925" width="4.28515625" style="226" bestFit="1" customWidth="1"/>
    <col min="6926" max="6926" width="5.28515625" style="226" bestFit="1" customWidth="1"/>
    <col min="6927" max="6927" width="5.42578125" style="226" bestFit="1" customWidth="1"/>
    <col min="6928" max="6928" width="4.42578125" style="226" bestFit="1" customWidth="1"/>
    <col min="6929" max="6929" width="4.28515625" style="226" bestFit="1" customWidth="1"/>
    <col min="6930" max="6930" width="5.28515625" style="226" bestFit="1" customWidth="1"/>
    <col min="6931" max="6931" width="5.42578125" style="226" bestFit="1" customWidth="1"/>
    <col min="6932" max="6932" width="4.42578125" style="226" bestFit="1" customWidth="1"/>
    <col min="6933" max="6933" width="4.28515625" style="226" bestFit="1" customWidth="1"/>
    <col min="6934" max="6935" width="8.85546875" style="226"/>
    <col min="6936" max="6973" width="7.28515625" style="226" customWidth="1"/>
    <col min="6974" max="6974" width="6.7109375" style="226" customWidth="1"/>
    <col min="6975" max="7168" width="8.85546875" style="226"/>
    <col min="7169" max="7169" width="39.5703125" style="226" customWidth="1"/>
    <col min="7170" max="7170" width="5.140625" style="226" bestFit="1" customWidth="1"/>
    <col min="7171" max="7171" width="5.42578125" style="226" bestFit="1" customWidth="1"/>
    <col min="7172" max="7173" width="4.28515625" style="226" bestFit="1" customWidth="1"/>
    <col min="7174" max="7174" width="5.85546875" style="226" bestFit="1" customWidth="1"/>
    <col min="7175" max="7175" width="5.42578125" style="226" bestFit="1" customWidth="1"/>
    <col min="7176" max="7177" width="4.28515625" style="226" bestFit="1" customWidth="1"/>
    <col min="7178" max="7178" width="5.28515625" style="226" bestFit="1" customWidth="1"/>
    <col min="7179" max="7179" width="5.42578125" style="226" bestFit="1" customWidth="1"/>
    <col min="7180" max="7181" width="4.28515625" style="226" bestFit="1" customWidth="1"/>
    <col min="7182" max="7182" width="5.28515625" style="226" bestFit="1" customWidth="1"/>
    <col min="7183" max="7183" width="5.42578125" style="226" bestFit="1" customWidth="1"/>
    <col min="7184" max="7184" width="4.42578125" style="226" bestFit="1" customWidth="1"/>
    <col min="7185" max="7185" width="4.28515625" style="226" bestFit="1" customWidth="1"/>
    <col min="7186" max="7186" width="5.28515625" style="226" bestFit="1" customWidth="1"/>
    <col min="7187" max="7187" width="5.42578125" style="226" bestFit="1" customWidth="1"/>
    <col min="7188" max="7188" width="4.42578125" style="226" bestFit="1" customWidth="1"/>
    <col min="7189" max="7189" width="4.28515625" style="226" bestFit="1" customWidth="1"/>
    <col min="7190" max="7191" width="8.85546875" style="226"/>
    <col min="7192" max="7229" width="7.28515625" style="226" customWidth="1"/>
    <col min="7230" max="7230" width="6.7109375" style="226" customWidth="1"/>
    <col min="7231" max="7424" width="8.85546875" style="226"/>
    <col min="7425" max="7425" width="39.5703125" style="226" customWidth="1"/>
    <col min="7426" max="7426" width="5.140625" style="226" bestFit="1" customWidth="1"/>
    <col min="7427" max="7427" width="5.42578125" style="226" bestFit="1" customWidth="1"/>
    <col min="7428" max="7429" width="4.28515625" style="226" bestFit="1" customWidth="1"/>
    <col min="7430" max="7430" width="5.85546875" style="226" bestFit="1" customWidth="1"/>
    <col min="7431" max="7431" width="5.42578125" style="226" bestFit="1" customWidth="1"/>
    <col min="7432" max="7433" width="4.28515625" style="226" bestFit="1" customWidth="1"/>
    <col min="7434" max="7434" width="5.28515625" style="226" bestFit="1" customWidth="1"/>
    <col min="7435" max="7435" width="5.42578125" style="226" bestFit="1" customWidth="1"/>
    <col min="7436" max="7437" width="4.28515625" style="226" bestFit="1" customWidth="1"/>
    <col min="7438" max="7438" width="5.28515625" style="226" bestFit="1" customWidth="1"/>
    <col min="7439" max="7439" width="5.42578125" style="226" bestFit="1" customWidth="1"/>
    <col min="7440" max="7440" width="4.42578125" style="226" bestFit="1" customWidth="1"/>
    <col min="7441" max="7441" width="4.28515625" style="226" bestFit="1" customWidth="1"/>
    <col min="7442" max="7442" width="5.28515625" style="226" bestFit="1" customWidth="1"/>
    <col min="7443" max="7443" width="5.42578125" style="226" bestFit="1" customWidth="1"/>
    <col min="7444" max="7444" width="4.42578125" style="226" bestFit="1" customWidth="1"/>
    <col min="7445" max="7445" width="4.28515625" style="226" bestFit="1" customWidth="1"/>
    <col min="7446" max="7447" width="8.85546875" style="226"/>
    <col min="7448" max="7485" width="7.28515625" style="226" customWidth="1"/>
    <col min="7486" max="7486" width="6.7109375" style="226" customWidth="1"/>
    <col min="7487" max="7680" width="8.85546875" style="226"/>
    <col min="7681" max="7681" width="39.5703125" style="226" customWidth="1"/>
    <col min="7682" max="7682" width="5.140625" style="226" bestFit="1" customWidth="1"/>
    <col min="7683" max="7683" width="5.42578125" style="226" bestFit="1" customWidth="1"/>
    <col min="7684" max="7685" width="4.28515625" style="226" bestFit="1" customWidth="1"/>
    <col min="7686" max="7686" width="5.85546875" style="226" bestFit="1" customWidth="1"/>
    <col min="7687" max="7687" width="5.42578125" style="226" bestFit="1" customWidth="1"/>
    <col min="7688" max="7689" width="4.28515625" style="226" bestFit="1" customWidth="1"/>
    <col min="7690" max="7690" width="5.28515625" style="226" bestFit="1" customWidth="1"/>
    <col min="7691" max="7691" width="5.42578125" style="226" bestFit="1" customWidth="1"/>
    <col min="7692" max="7693" width="4.28515625" style="226" bestFit="1" customWidth="1"/>
    <col min="7694" max="7694" width="5.28515625" style="226" bestFit="1" customWidth="1"/>
    <col min="7695" max="7695" width="5.42578125" style="226" bestFit="1" customWidth="1"/>
    <col min="7696" max="7696" width="4.42578125" style="226" bestFit="1" customWidth="1"/>
    <col min="7697" max="7697" width="4.28515625" style="226" bestFit="1" customWidth="1"/>
    <col min="7698" max="7698" width="5.28515625" style="226" bestFit="1" customWidth="1"/>
    <col min="7699" max="7699" width="5.42578125" style="226" bestFit="1" customWidth="1"/>
    <col min="7700" max="7700" width="4.42578125" style="226" bestFit="1" customWidth="1"/>
    <col min="7701" max="7701" width="4.28515625" style="226" bestFit="1" customWidth="1"/>
    <col min="7702" max="7703" width="8.85546875" style="226"/>
    <col min="7704" max="7741" width="7.28515625" style="226" customWidth="1"/>
    <col min="7742" max="7742" width="6.7109375" style="226" customWidth="1"/>
    <col min="7743" max="7936" width="8.85546875" style="226"/>
    <col min="7937" max="7937" width="39.5703125" style="226" customWidth="1"/>
    <col min="7938" max="7938" width="5.140625" style="226" bestFit="1" customWidth="1"/>
    <col min="7939" max="7939" width="5.42578125" style="226" bestFit="1" customWidth="1"/>
    <col min="7940" max="7941" width="4.28515625" style="226" bestFit="1" customWidth="1"/>
    <col min="7942" max="7942" width="5.85546875" style="226" bestFit="1" customWidth="1"/>
    <col min="7943" max="7943" width="5.42578125" style="226" bestFit="1" customWidth="1"/>
    <col min="7944" max="7945" width="4.28515625" style="226" bestFit="1" customWidth="1"/>
    <col min="7946" max="7946" width="5.28515625" style="226" bestFit="1" customWidth="1"/>
    <col min="7947" max="7947" width="5.42578125" style="226" bestFit="1" customWidth="1"/>
    <col min="7948" max="7949" width="4.28515625" style="226" bestFit="1" customWidth="1"/>
    <col min="7950" max="7950" width="5.28515625" style="226" bestFit="1" customWidth="1"/>
    <col min="7951" max="7951" width="5.42578125" style="226" bestFit="1" customWidth="1"/>
    <col min="7952" max="7952" width="4.42578125" style="226" bestFit="1" customWidth="1"/>
    <col min="7953" max="7953" width="4.28515625" style="226" bestFit="1" customWidth="1"/>
    <col min="7954" max="7954" width="5.28515625" style="226" bestFit="1" customWidth="1"/>
    <col min="7955" max="7955" width="5.42578125" style="226" bestFit="1" customWidth="1"/>
    <col min="7956" max="7956" width="4.42578125" style="226" bestFit="1" customWidth="1"/>
    <col min="7957" max="7957" width="4.28515625" style="226" bestFit="1" customWidth="1"/>
    <col min="7958" max="7959" width="8.85546875" style="226"/>
    <col min="7960" max="7997" width="7.28515625" style="226" customWidth="1"/>
    <col min="7998" max="7998" width="6.7109375" style="226" customWidth="1"/>
    <col min="7999" max="8192" width="8.85546875" style="226"/>
    <col min="8193" max="8193" width="39.5703125" style="226" customWidth="1"/>
    <col min="8194" max="8194" width="5.140625" style="226" bestFit="1" customWidth="1"/>
    <col min="8195" max="8195" width="5.42578125" style="226" bestFit="1" customWidth="1"/>
    <col min="8196" max="8197" width="4.28515625" style="226" bestFit="1" customWidth="1"/>
    <col min="8198" max="8198" width="5.85546875" style="226" bestFit="1" customWidth="1"/>
    <col min="8199" max="8199" width="5.42578125" style="226" bestFit="1" customWidth="1"/>
    <col min="8200" max="8201" width="4.28515625" style="226" bestFit="1" customWidth="1"/>
    <col min="8202" max="8202" width="5.28515625" style="226" bestFit="1" customWidth="1"/>
    <col min="8203" max="8203" width="5.42578125" style="226" bestFit="1" customWidth="1"/>
    <col min="8204" max="8205" width="4.28515625" style="226" bestFit="1" customWidth="1"/>
    <col min="8206" max="8206" width="5.28515625" style="226" bestFit="1" customWidth="1"/>
    <col min="8207" max="8207" width="5.42578125" style="226" bestFit="1" customWidth="1"/>
    <col min="8208" max="8208" width="4.42578125" style="226" bestFit="1" customWidth="1"/>
    <col min="8209" max="8209" width="4.28515625" style="226" bestFit="1" customWidth="1"/>
    <col min="8210" max="8210" width="5.28515625" style="226" bestFit="1" customWidth="1"/>
    <col min="8211" max="8211" width="5.42578125" style="226" bestFit="1" customWidth="1"/>
    <col min="8212" max="8212" width="4.42578125" style="226" bestFit="1" customWidth="1"/>
    <col min="8213" max="8213" width="4.28515625" style="226" bestFit="1" customWidth="1"/>
    <col min="8214" max="8215" width="8.85546875" style="226"/>
    <col min="8216" max="8253" width="7.28515625" style="226" customWidth="1"/>
    <col min="8254" max="8254" width="6.7109375" style="226" customWidth="1"/>
    <col min="8255" max="8448" width="8.85546875" style="226"/>
    <col min="8449" max="8449" width="39.5703125" style="226" customWidth="1"/>
    <col min="8450" max="8450" width="5.140625" style="226" bestFit="1" customWidth="1"/>
    <col min="8451" max="8451" width="5.42578125" style="226" bestFit="1" customWidth="1"/>
    <col min="8452" max="8453" width="4.28515625" style="226" bestFit="1" customWidth="1"/>
    <col min="8454" max="8454" width="5.85546875" style="226" bestFit="1" customWidth="1"/>
    <col min="8455" max="8455" width="5.42578125" style="226" bestFit="1" customWidth="1"/>
    <col min="8456" max="8457" width="4.28515625" style="226" bestFit="1" customWidth="1"/>
    <col min="8458" max="8458" width="5.28515625" style="226" bestFit="1" customWidth="1"/>
    <col min="8459" max="8459" width="5.42578125" style="226" bestFit="1" customWidth="1"/>
    <col min="8460" max="8461" width="4.28515625" style="226" bestFit="1" customWidth="1"/>
    <col min="8462" max="8462" width="5.28515625" style="226" bestFit="1" customWidth="1"/>
    <col min="8463" max="8463" width="5.42578125" style="226" bestFit="1" customWidth="1"/>
    <col min="8464" max="8464" width="4.42578125" style="226" bestFit="1" customWidth="1"/>
    <col min="8465" max="8465" width="4.28515625" style="226" bestFit="1" customWidth="1"/>
    <col min="8466" max="8466" width="5.28515625" style="226" bestFit="1" customWidth="1"/>
    <col min="8467" max="8467" width="5.42578125" style="226" bestFit="1" customWidth="1"/>
    <col min="8468" max="8468" width="4.42578125" style="226" bestFit="1" customWidth="1"/>
    <col min="8469" max="8469" width="4.28515625" style="226" bestFit="1" customWidth="1"/>
    <col min="8470" max="8471" width="8.85546875" style="226"/>
    <col min="8472" max="8509" width="7.28515625" style="226" customWidth="1"/>
    <col min="8510" max="8510" width="6.7109375" style="226" customWidth="1"/>
    <col min="8511" max="8704" width="8.85546875" style="226"/>
    <col min="8705" max="8705" width="39.5703125" style="226" customWidth="1"/>
    <col min="8706" max="8706" width="5.140625" style="226" bestFit="1" customWidth="1"/>
    <col min="8707" max="8707" width="5.42578125" style="226" bestFit="1" customWidth="1"/>
    <col min="8708" max="8709" width="4.28515625" style="226" bestFit="1" customWidth="1"/>
    <col min="8710" max="8710" width="5.85546875" style="226" bestFit="1" customWidth="1"/>
    <col min="8711" max="8711" width="5.42578125" style="226" bestFit="1" customWidth="1"/>
    <col min="8712" max="8713" width="4.28515625" style="226" bestFit="1" customWidth="1"/>
    <col min="8714" max="8714" width="5.28515625" style="226" bestFit="1" customWidth="1"/>
    <col min="8715" max="8715" width="5.42578125" style="226" bestFit="1" customWidth="1"/>
    <col min="8716" max="8717" width="4.28515625" style="226" bestFit="1" customWidth="1"/>
    <col min="8718" max="8718" width="5.28515625" style="226" bestFit="1" customWidth="1"/>
    <col min="8719" max="8719" width="5.42578125" style="226" bestFit="1" customWidth="1"/>
    <col min="8720" max="8720" width="4.42578125" style="226" bestFit="1" customWidth="1"/>
    <col min="8721" max="8721" width="4.28515625" style="226" bestFit="1" customWidth="1"/>
    <col min="8722" max="8722" width="5.28515625" style="226" bestFit="1" customWidth="1"/>
    <col min="8723" max="8723" width="5.42578125" style="226" bestFit="1" customWidth="1"/>
    <col min="8724" max="8724" width="4.42578125" style="226" bestFit="1" customWidth="1"/>
    <col min="8725" max="8725" width="4.28515625" style="226" bestFit="1" customWidth="1"/>
    <col min="8726" max="8727" width="8.85546875" style="226"/>
    <col min="8728" max="8765" width="7.28515625" style="226" customWidth="1"/>
    <col min="8766" max="8766" width="6.7109375" style="226" customWidth="1"/>
    <col min="8767" max="8960" width="8.85546875" style="226"/>
    <col min="8961" max="8961" width="39.5703125" style="226" customWidth="1"/>
    <col min="8962" max="8962" width="5.140625" style="226" bestFit="1" customWidth="1"/>
    <col min="8963" max="8963" width="5.42578125" style="226" bestFit="1" customWidth="1"/>
    <col min="8964" max="8965" width="4.28515625" style="226" bestFit="1" customWidth="1"/>
    <col min="8966" max="8966" width="5.85546875" style="226" bestFit="1" customWidth="1"/>
    <col min="8967" max="8967" width="5.42578125" style="226" bestFit="1" customWidth="1"/>
    <col min="8968" max="8969" width="4.28515625" style="226" bestFit="1" customWidth="1"/>
    <col min="8970" max="8970" width="5.28515625" style="226" bestFit="1" customWidth="1"/>
    <col min="8971" max="8971" width="5.42578125" style="226" bestFit="1" customWidth="1"/>
    <col min="8972" max="8973" width="4.28515625" style="226" bestFit="1" customWidth="1"/>
    <col min="8974" max="8974" width="5.28515625" style="226" bestFit="1" customWidth="1"/>
    <col min="8975" max="8975" width="5.42578125" style="226" bestFit="1" customWidth="1"/>
    <col min="8976" max="8976" width="4.42578125" style="226" bestFit="1" customWidth="1"/>
    <col min="8977" max="8977" width="4.28515625" style="226" bestFit="1" customWidth="1"/>
    <col min="8978" max="8978" width="5.28515625" style="226" bestFit="1" customWidth="1"/>
    <col min="8979" max="8979" width="5.42578125" style="226" bestFit="1" customWidth="1"/>
    <col min="8980" max="8980" width="4.42578125" style="226" bestFit="1" customWidth="1"/>
    <col min="8981" max="8981" width="4.28515625" style="226" bestFit="1" customWidth="1"/>
    <col min="8982" max="8983" width="8.85546875" style="226"/>
    <col min="8984" max="9021" width="7.28515625" style="226" customWidth="1"/>
    <col min="9022" max="9022" width="6.7109375" style="226" customWidth="1"/>
    <col min="9023" max="9216" width="8.85546875" style="226"/>
    <col min="9217" max="9217" width="39.5703125" style="226" customWidth="1"/>
    <col min="9218" max="9218" width="5.140625" style="226" bestFit="1" customWidth="1"/>
    <col min="9219" max="9219" width="5.42578125" style="226" bestFit="1" customWidth="1"/>
    <col min="9220" max="9221" width="4.28515625" style="226" bestFit="1" customWidth="1"/>
    <col min="9222" max="9222" width="5.85546875" style="226" bestFit="1" customWidth="1"/>
    <col min="9223" max="9223" width="5.42578125" style="226" bestFit="1" customWidth="1"/>
    <col min="9224" max="9225" width="4.28515625" style="226" bestFit="1" customWidth="1"/>
    <col min="9226" max="9226" width="5.28515625" style="226" bestFit="1" customWidth="1"/>
    <col min="9227" max="9227" width="5.42578125" style="226" bestFit="1" customWidth="1"/>
    <col min="9228" max="9229" width="4.28515625" style="226" bestFit="1" customWidth="1"/>
    <col min="9230" max="9230" width="5.28515625" style="226" bestFit="1" customWidth="1"/>
    <col min="9231" max="9231" width="5.42578125" style="226" bestFit="1" customWidth="1"/>
    <col min="9232" max="9232" width="4.42578125" style="226" bestFit="1" customWidth="1"/>
    <col min="9233" max="9233" width="4.28515625" style="226" bestFit="1" customWidth="1"/>
    <col min="9234" max="9234" width="5.28515625" style="226" bestFit="1" customWidth="1"/>
    <col min="9235" max="9235" width="5.42578125" style="226" bestFit="1" customWidth="1"/>
    <col min="9236" max="9236" width="4.42578125" style="226" bestFit="1" customWidth="1"/>
    <col min="9237" max="9237" width="4.28515625" style="226" bestFit="1" customWidth="1"/>
    <col min="9238" max="9239" width="8.85546875" style="226"/>
    <col min="9240" max="9277" width="7.28515625" style="226" customWidth="1"/>
    <col min="9278" max="9278" width="6.7109375" style="226" customWidth="1"/>
    <col min="9279" max="9472" width="8.85546875" style="226"/>
    <col min="9473" max="9473" width="39.5703125" style="226" customWidth="1"/>
    <col min="9474" max="9474" width="5.140625" style="226" bestFit="1" customWidth="1"/>
    <col min="9475" max="9475" width="5.42578125" style="226" bestFit="1" customWidth="1"/>
    <col min="9476" max="9477" width="4.28515625" style="226" bestFit="1" customWidth="1"/>
    <col min="9478" max="9478" width="5.85546875" style="226" bestFit="1" customWidth="1"/>
    <col min="9479" max="9479" width="5.42578125" style="226" bestFit="1" customWidth="1"/>
    <col min="9480" max="9481" width="4.28515625" style="226" bestFit="1" customWidth="1"/>
    <col min="9482" max="9482" width="5.28515625" style="226" bestFit="1" customWidth="1"/>
    <col min="9483" max="9483" width="5.42578125" style="226" bestFit="1" customWidth="1"/>
    <col min="9484" max="9485" width="4.28515625" style="226" bestFit="1" customWidth="1"/>
    <col min="9486" max="9486" width="5.28515625" style="226" bestFit="1" customWidth="1"/>
    <col min="9487" max="9487" width="5.42578125" style="226" bestFit="1" customWidth="1"/>
    <col min="9488" max="9488" width="4.42578125" style="226" bestFit="1" customWidth="1"/>
    <col min="9489" max="9489" width="4.28515625" style="226" bestFit="1" customWidth="1"/>
    <col min="9490" max="9490" width="5.28515625" style="226" bestFit="1" customWidth="1"/>
    <col min="9491" max="9491" width="5.42578125" style="226" bestFit="1" customWidth="1"/>
    <col min="9492" max="9492" width="4.42578125" style="226" bestFit="1" customWidth="1"/>
    <col min="9493" max="9493" width="4.28515625" style="226" bestFit="1" customWidth="1"/>
    <col min="9494" max="9495" width="8.85546875" style="226"/>
    <col min="9496" max="9533" width="7.28515625" style="226" customWidth="1"/>
    <col min="9534" max="9534" width="6.7109375" style="226" customWidth="1"/>
    <col min="9535" max="9728" width="8.85546875" style="226"/>
    <col min="9729" max="9729" width="39.5703125" style="226" customWidth="1"/>
    <col min="9730" max="9730" width="5.140625" style="226" bestFit="1" customWidth="1"/>
    <col min="9731" max="9731" width="5.42578125" style="226" bestFit="1" customWidth="1"/>
    <col min="9732" max="9733" width="4.28515625" style="226" bestFit="1" customWidth="1"/>
    <col min="9734" max="9734" width="5.85546875" style="226" bestFit="1" customWidth="1"/>
    <col min="9735" max="9735" width="5.42578125" style="226" bestFit="1" customWidth="1"/>
    <col min="9736" max="9737" width="4.28515625" style="226" bestFit="1" customWidth="1"/>
    <col min="9738" max="9738" width="5.28515625" style="226" bestFit="1" customWidth="1"/>
    <col min="9739" max="9739" width="5.42578125" style="226" bestFit="1" customWidth="1"/>
    <col min="9740" max="9741" width="4.28515625" style="226" bestFit="1" customWidth="1"/>
    <col min="9742" max="9742" width="5.28515625" style="226" bestFit="1" customWidth="1"/>
    <col min="9743" max="9743" width="5.42578125" style="226" bestFit="1" customWidth="1"/>
    <col min="9744" max="9744" width="4.42578125" style="226" bestFit="1" customWidth="1"/>
    <col min="9745" max="9745" width="4.28515625" style="226" bestFit="1" customWidth="1"/>
    <col min="9746" max="9746" width="5.28515625" style="226" bestFit="1" customWidth="1"/>
    <col min="9747" max="9747" width="5.42578125" style="226" bestFit="1" customWidth="1"/>
    <col min="9748" max="9748" width="4.42578125" style="226" bestFit="1" customWidth="1"/>
    <col min="9749" max="9749" width="4.28515625" style="226" bestFit="1" customWidth="1"/>
    <col min="9750" max="9751" width="8.85546875" style="226"/>
    <col min="9752" max="9789" width="7.28515625" style="226" customWidth="1"/>
    <col min="9790" max="9790" width="6.7109375" style="226" customWidth="1"/>
    <col min="9791" max="9984" width="8.85546875" style="226"/>
    <col min="9985" max="9985" width="39.5703125" style="226" customWidth="1"/>
    <col min="9986" max="9986" width="5.140625" style="226" bestFit="1" customWidth="1"/>
    <col min="9987" max="9987" width="5.42578125" style="226" bestFit="1" customWidth="1"/>
    <col min="9988" max="9989" width="4.28515625" style="226" bestFit="1" customWidth="1"/>
    <col min="9990" max="9990" width="5.85546875" style="226" bestFit="1" customWidth="1"/>
    <col min="9991" max="9991" width="5.42578125" style="226" bestFit="1" customWidth="1"/>
    <col min="9992" max="9993" width="4.28515625" style="226" bestFit="1" customWidth="1"/>
    <col min="9994" max="9994" width="5.28515625" style="226" bestFit="1" customWidth="1"/>
    <col min="9995" max="9995" width="5.42578125" style="226" bestFit="1" customWidth="1"/>
    <col min="9996" max="9997" width="4.28515625" style="226" bestFit="1" customWidth="1"/>
    <col min="9998" max="9998" width="5.28515625" style="226" bestFit="1" customWidth="1"/>
    <col min="9999" max="9999" width="5.42578125" style="226" bestFit="1" customWidth="1"/>
    <col min="10000" max="10000" width="4.42578125" style="226" bestFit="1" customWidth="1"/>
    <col min="10001" max="10001" width="4.28515625" style="226" bestFit="1" customWidth="1"/>
    <col min="10002" max="10002" width="5.28515625" style="226" bestFit="1" customWidth="1"/>
    <col min="10003" max="10003" width="5.42578125" style="226" bestFit="1" customWidth="1"/>
    <col min="10004" max="10004" width="4.42578125" style="226" bestFit="1" customWidth="1"/>
    <col min="10005" max="10005" width="4.28515625" style="226" bestFit="1" customWidth="1"/>
    <col min="10006" max="10007" width="8.85546875" style="226"/>
    <col min="10008" max="10045" width="7.28515625" style="226" customWidth="1"/>
    <col min="10046" max="10046" width="6.7109375" style="226" customWidth="1"/>
    <col min="10047" max="10240" width="8.85546875" style="226"/>
    <col min="10241" max="10241" width="39.5703125" style="226" customWidth="1"/>
    <col min="10242" max="10242" width="5.140625" style="226" bestFit="1" customWidth="1"/>
    <col min="10243" max="10243" width="5.42578125" style="226" bestFit="1" customWidth="1"/>
    <col min="10244" max="10245" width="4.28515625" style="226" bestFit="1" customWidth="1"/>
    <col min="10246" max="10246" width="5.85546875" style="226" bestFit="1" customWidth="1"/>
    <col min="10247" max="10247" width="5.42578125" style="226" bestFit="1" customWidth="1"/>
    <col min="10248" max="10249" width="4.28515625" style="226" bestFit="1" customWidth="1"/>
    <col min="10250" max="10250" width="5.28515625" style="226" bestFit="1" customWidth="1"/>
    <col min="10251" max="10251" width="5.42578125" style="226" bestFit="1" customWidth="1"/>
    <col min="10252" max="10253" width="4.28515625" style="226" bestFit="1" customWidth="1"/>
    <col min="10254" max="10254" width="5.28515625" style="226" bestFit="1" customWidth="1"/>
    <col min="10255" max="10255" width="5.42578125" style="226" bestFit="1" customWidth="1"/>
    <col min="10256" max="10256" width="4.42578125" style="226" bestFit="1" customWidth="1"/>
    <col min="10257" max="10257" width="4.28515625" style="226" bestFit="1" customWidth="1"/>
    <col min="10258" max="10258" width="5.28515625" style="226" bestFit="1" customWidth="1"/>
    <col min="10259" max="10259" width="5.42578125" style="226" bestFit="1" customWidth="1"/>
    <col min="10260" max="10260" width="4.42578125" style="226" bestFit="1" customWidth="1"/>
    <col min="10261" max="10261" width="4.28515625" style="226" bestFit="1" customWidth="1"/>
    <col min="10262" max="10263" width="8.85546875" style="226"/>
    <col min="10264" max="10301" width="7.28515625" style="226" customWidth="1"/>
    <col min="10302" max="10302" width="6.7109375" style="226" customWidth="1"/>
    <col min="10303" max="10496" width="8.85546875" style="226"/>
    <col min="10497" max="10497" width="39.5703125" style="226" customWidth="1"/>
    <col min="10498" max="10498" width="5.140625" style="226" bestFit="1" customWidth="1"/>
    <col min="10499" max="10499" width="5.42578125" style="226" bestFit="1" customWidth="1"/>
    <col min="10500" max="10501" width="4.28515625" style="226" bestFit="1" customWidth="1"/>
    <col min="10502" max="10502" width="5.85546875" style="226" bestFit="1" customWidth="1"/>
    <col min="10503" max="10503" width="5.42578125" style="226" bestFit="1" customWidth="1"/>
    <col min="10504" max="10505" width="4.28515625" style="226" bestFit="1" customWidth="1"/>
    <col min="10506" max="10506" width="5.28515625" style="226" bestFit="1" customWidth="1"/>
    <col min="10507" max="10507" width="5.42578125" style="226" bestFit="1" customWidth="1"/>
    <col min="10508" max="10509" width="4.28515625" style="226" bestFit="1" customWidth="1"/>
    <col min="10510" max="10510" width="5.28515625" style="226" bestFit="1" customWidth="1"/>
    <col min="10511" max="10511" width="5.42578125" style="226" bestFit="1" customWidth="1"/>
    <col min="10512" max="10512" width="4.42578125" style="226" bestFit="1" customWidth="1"/>
    <col min="10513" max="10513" width="4.28515625" style="226" bestFit="1" customWidth="1"/>
    <col min="10514" max="10514" width="5.28515625" style="226" bestFit="1" customWidth="1"/>
    <col min="10515" max="10515" width="5.42578125" style="226" bestFit="1" customWidth="1"/>
    <col min="10516" max="10516" width="4.42578125" style="226" bestFit="1" customWidth="1"/>
    <col min="10517" max="10517" width="4.28515625" style="226" bestFit="1" customWidth="1"/>
    <col min="10518" max="10519" width="8.85546875" style="226"/>
    <col min="10520" max="10557" width="7.28515625" style="226" customWidth="1"/>
    <col min="10558" max="10558" width="6.7109375" style="226" customWidth="1"/>
    <col min="10559" max="10752" width="8.85546875" style="226"/>
    <col min="10753" max="10753" width="39.5703125" style="226" customWidth="1"/>
    <col min="10754" max="10754" width="5.140625" style="226" bestFit="1" customWidth="1"/>
    <col min="10755" max="10755" width="5.42578125" style="226" bestFit="1" customWidth="1"/>
    <col min="10756" max="10757" width="4.28515625" style="226" bestFit="1" customWidth="1"/>
    <col min="10758" max="10758" width="5.85546875" style="226" bestFit="1" customWidth="1"/>
    <col min="10759" max="10759" width="5.42578125" style="226" bestFit="1" customWidth="1"/>
    <col min="10760" max="10761" width="4.28515625" style="226" bestFit="1" customWidth="1"/>
    <col min="10762" max="10762" width="5.28515625" style="226" bestFit="1" customWidth="1"/>
    <col min="10763" max="10763" width="5.42578125" style="226" bestFit="1" customWidth="1"/>
    <col min="10764" max="10765" width="4.28515625" style="226" bestFit="1" customWidth="1"/>
    <col min="10766" max="10766" width="5.28515625" style="226" bestFit="1" customWidth="1"/>
    <col min="10767" max="10767" width="5.42578125" style="226" bestFit="1" customWidth="1"/>
    <col min="10768" max="10768" width="4.42578125" style="226" bestFit="1" customWidth="1"/>
    <col min="10769" max="10769" width="4.28515625" style="226" bestFit="1" customWidth="1"/>
    <col min="10770" max="10770" width="5.28515625" style="226" bestFit="1" customWidth="1"/>
    <col min="10771" max="10771" width="5.42578125" style="226" bestFit="1" customWidth="1"/>
    <col min="10772" max="10772" width="4.42578125" style="226" bestFit="1" customWidth="1"/>
    <col min="10773" max="10773" width="4.28515625" style="226" bestFit="1" customWidth="1"/>
    <col min="10774" max="10775" width="8.85546875" style="226"/>
    <col min="10776" max="10813" width="7.28515625" style="226" customWidth="1"/>
    <col min="10814" max="10814" width="6.7109375" style="226" customWidth="1"/>
    <col min="10815" max="11008" width="8.85546875" style="226"/>
    <col min="11009" max="11009" width="39.5703125" style="226" customWidth="1"/>
    <col min="11010" max="11010" width="5.140625" style="226" bestFit="1" customWidth="1"/>
    <col min="11011" max="11011" width="5.42578125" style="226" bestFit="1" customWidth="1"/>
    <col min="11012" max="11013" width="4.28515625" style="226" bestFit="1" customWidth="1"/>
    <col min="11014" max="11014" width="5.85546875" style="226" bestFit="1" customWidth="1"/>
    <col min="11015" max="11015" width="5.42578125" style="226" bestFit="1" customWidth="1"/>
    <col min="11016" max="11017" width="4.28515625" style="226" bestFit="1" customWidth="1"/>
    <col min="11018" max="11018" width="5.28515625" style="226" bestFit="1" customWidth="1"/>
    <col min="11019" max="11019" width="5.42578125" style="226" bestFit="1" customWidth="1"/>
    <col min="11020" max="11021" width="4.28515625" style="226" bestFit="1" customWidth="1"/>
    <col min="11022" max="11022" width="5.28515625" style="226" bestFit="1" customWidth="1"/>
    <col min="11023" max="11023" width="5.42578125" style="226" bestFit="1" customWidth="1"/>
    <col min="11024" max="11024" width="4.42578125" style="226" bestFit="1" customWidth="1"/>
    <col min="11025" max="11025" width="4.28515625" style="226" bestFit="1" customWidth="1"/>
    <col min="11026" max="11026" width="5.28515625" style="226" bestFit="1" customWidth="1"/>
    <col min="11027" max="11027" width="5.42578125" style="226" bestFit="1" customWidth="1"/>
    <col min="11028" max="11028" width="4.42578125" style="226" bestFit="1" customWidth="1"/>
    <col min="11029" max="11029" width="4.28515625" style="226" bestFit="1" customWidth="1"/>
    <col min="11030" max="11031" width="8.85546875" style="226"/>
    <col min="11032" max="11069" width="7.28515625" style="226" customWidth="1"/>
    <col min="11070" max="11070" width="6.7109375" style="226" customWidth="1"/>
    <col min="11071" max="11264" width="8.85546875" style="226"/>
    <col min="11265" max="11265" width="39.5703125" style="226" customWidth="1"/>
    <col min="11266" max="11266" width="5.140625" style="226" bestFit="1" customWidth="1"/>
    <col min="11267" max="11267" width="5.42578125" style="226" bestFit="1" customWidth="1"/>
    <col min="11268" max="11269" width="4.28515625" style="226" bestFit="1" customWidth="1"/>
    <col min="11270" max="11270" width="5.85546875" style="226" bestFit="1" customWidth="1"/>
    <col min="11271" max="11271" width="5.42578125" style="226" bestFit="1" customWidth="1"/>
    <col min="11272" max="11273" width="4.28515625" style="226" bestFit="1" customWidth="1"/>
    <col min="11274" max="11274" width="5.28515625" style="226" bestFit="1" customWidth="1"/>
    <col min="11275" max="11275" width="5.42578125" style="226" bestFit="1" customWidth="1"/>
    <col min="11276" max="11277" width="4.28515625" style="226" bestFit="1" customWidth="1"/>
    <col min="11278" max="11278" width="5.28515625" style="226" bestFit="1" customWidth="1"/>
    <col min="11279" max="11279" width="5.42578125" style="226" bestFit="1" customWidth="1"/>
    <col min="11280" max="11280" width="4.42578125" style="226" bestFit="1" customWidth="1"/>
    <col min="11281" max="11281" width="4.28515625" style="226" bestFit="1" customWidth="1"/>
    <col min="11282" max="11282" width="5.28515625" style="226" bestFit="1" customWidth="1"/>
    <col min="11283" max="11283" width="5.42578125" style="226" bestFit="1" customWidth="1"/>
    <col min="11284" max="11284" width="4.42578125" style="226" bestFit="1" customWidth="1"/>
    <col min="11285" max="11285" width="4.28515625" style="226" bestFit="1" customWidth="1"/>
    <col min="11286" max="11287" width="8.85546875" style="226"/>
    <col min="11288" max="11325" width="7.28515625" style="226" customWidth="1"/>
    <col min="11326" max="11326" width="6.7109375" style="226" customWidth="1"/>
    <col min="11327" max="11520" width="8.85546875" style="226"/>
    <col min="11521" max="11521" width="39.5703125" style="226" customWidth="1"/>
    <col min="11522" max="11522" width="5.140625" style="226" bestFit="1" customWidth="1"/>
    <col min="11523" max="11523" width="5.42578125" style="226" bestFit="1" customWidth="1"/>
    <col min="11524" max="11525" width="4.28515625" style="226" bestFit="1" customWidth="1"/>
    <col min="11526" max="11526" width="5.85546875" style="226" bestFit="1" customWidth="1"/>
    <col min="11527" max="11527" width="5.42578125" style="226" bestFit="1" customWidth="1"/>
    <col min="11528" max="11529" width="4.28515625" style="226" bestFit="1" customWidth="1"/>
    <col min="11530" max="11530" width="5.28515625" style="226" bestFit="1" customWidth="1"/>
    <col min="11531" max="11531" width="5.42578125" style="226" bestFit="1" customWidth="1"/>
    <col min="11532" max="11533" width="4.28515625" style="226" bestFit="1" customWidth="1"/>
    <col min="11534" max="11534" width="5.28515625" style="226" bestFit="1" customWidth="1"/>
    <col min="11535" max="11535" width="5.42578125" style="226" bestFit="1" customWidth="1"/>
    <col min="11536" max="11536" width="4.42578125" style="226" bestFit="1" customWidth="1"/>
    <col min="11537" max="11537" width="4.28515625" style="226" bestFit="1" customWidth="1"/>
    <col min="11538" max="11538" width="5.28515625" style="226" bestFit="1" customWidth="1"/>
    <col min="11539" max="11539" width="5.42578125" style="226" bestFit="1" customWidth="1"/>
    <col min="11540" max="11540" width="4.42578125" style="226" bestFit="1" customWidth="1"/>
    <col min="11541" max="11541" width="4.28515625" style="226" bestFit="1" customWidth="1"/>
    <col min="11542" max="11543" width="8.85546875" style="226"/>
    <col min="11544" max="11581" width="7.28515625" style="226" customWidth="1"/>
    <col min="11582" max="11582" width="6.7109375" style="226" customWidth="1"/>
    <col min="11583" max="11776" width="8.85546875" style="226"/>
    <col min="11777" max="11777" width="39.5703125" style="226" customWidth="1"/>
    <col min="11778" max="11778" width="5.140625" style="226" bestFit="1" customWidth="1"/>
    <col min="11779" max="11779" width="5.42578125" style="226" bestFit="1" customWidth="1"/>
    <col min="11780" max="11781" width="4.28515625" style="226" bestFit="1" customWidth="1"/>
    <col min="11782" max="11782" width="5.85546875" style="226" bestFit="1" customWidth="1"/>
    <col min="11783" max="11783" width="5.42578125" style="226" bestFit="1" customWidth="1"/>
    <col min="11784" max="11785" width="4.28515625" style="226" bestFit="1" customWidth="1"/>
    <col min="11786" max="11786" width="5.28515625" style="226" bestFit="1" customWidth="1"/>
    <col min="11787" max="11787" width="5.42578125" style="226" bestFit="1" customWidth="1"/>
    <col min="11788" max="11789" width="4.28515625" style="226" bestFit="1" customWidth="1"/>
    <col min="11790" max="11790" width="5.28515625" style="226" bestFit="1" customWidth="1"/>
    <col min="11791" max="11791" width="5.42578125" style="226" bestFit="1" customWidth="1"/>
    <col min="11792" max="11792" width="4.42578125" style="226" bestFit="1" customWidth="1"/>
    <col min="11793" max="11793" width="4.28515625" style="226" bestFit="1" customWidth="1"/>
    <col min="11794" max="11794" width="5.28515625" style="226" bestFit="1" customWidth="1"/>
    <col min="11795" max="11795" width="5.42578125" style="226" bestFit="1" customWidth="1"/>
    <col min="11796" max="11796" width="4.42578125" style="226" bestFit="1" customWidth="1"/>
    <col min="11797" max="11797" width="4.28515625" style="226" bestFit="1" customWidth="1"/>
    <col min="11798" max="11799" width="8.85546875" style="226"/>
    <col min="11800" max="11837" width="7.28515625" style="226" customWidth="1"/>
    <col min="11838" max="11838" width="6.7109375" style="226" customWidth="1"/>
    <col min="11839" max="12032" width="8.85546875" style="226"/>
    <col min="12033" max="12033" width="39.5703125" style="226" customWidth="1"/>
    <col min="12034" max="12034" width="5.140625" style="226" bestFit="1" customWidth="1"/>
    <col min="12035" max="12035" width="5.42578125" style="226" bestFit="1" customWidth="1"/>
    <col min="12036" max="12037" width="4.28515625" style="226" bestFit="1" customWidth="1"/>
    <col min="12038" max="12038" width="5.85546875" style="226" bestFit="1" customWidth="1"/>
    <col min="12039" max="12039" width="5.42578125" style="226" bestFit="1" customWidth="1"/>
    <col min="12040" max="12041" width="4.28515625" style="226" bestFit="1" customWidth="1"/>
    <col min="12042" max="12042" width="5.28515625" style="226" bestFit="1" customWidth="1"/>
    <col min="12043" max="12043" width="5.42578125" style="226" bestFit="1" customWidth="1"/>
    <col min="12044" max="12045" width="4.28515625" style="226" bestFit="1" customWidth="1"/>
    <col min="12046" max="12046" width="5.28515625" style="226" bestFit="1" customWidth="1"/>
    <col min="12047" max="12047" width="5.42578125" style="226" bestFit="1" customWidth="1"/>
    <col min="12048" max="12048" width="4.42578125" style="226" bestFit="1" customWidth="1"/>
    <col min="12049" max="12049" width="4.28515625" style="226" bestFit="1" customWidth="1"/>
    <col min="12050" max="12050" width="5.28515625" style="226" bestFit="1" customWidth="1"/>
    <col min="12051" max="12051" width="5.42578125" style="226" bestFit="1" customWidth="1"/>
    <col min="12052" max="12052" width="4.42578125" style="226" bestFit="1" customWidth="1"/>
    <col min="12053" max="12053" width="4.28515625" style="226" bestFit="1" customWidth="1"/>
    <col min="12054" max="12055" width="8.85546875" style="226"/>
    <col min="12056" max="12093" width="7.28515625" style="226" customWidth="1"/>
    <col min="12094" max="12094" width="6.7109375" style="226" customWidth="1"/>
    <col min="12095" max="12288" width="8.85546875" style="226"/>
    <col min="12289" max="12289" width="39.5703125" style="226" customWidth="1"/>
    <col min="12290" max="12290" width="5.140625" style="226" bestFit="1" customWidth="1"/>
    <col min="12291" max="12291" width="5.42578125" style="226" bestFit="1" customWidth="1"/>
    <col min="12292" max="12293" width="4.28515625" style="226" bestFit="1" customWidth="1"/>
    <col min="12294" max="12294" width="5.85546875" style="226" bestFit="1" customWidth="1"/>
    <col min="12295" max="12295" width="5.42578125" style="226" bestFit="1" customWidth="1"/>
    <col min="12296" max="12297" width="4.28515625" style="226" bestFit="1" customWidth="1"/>
    <col min="12298" max="12298" width="5.28515625" style="226" bestFit="1" customWidth="1"/>
    <col min="12299" max="12299" width="5.42578125" style="226" bestFit="1" customWidth="1"/>
    <col min="12300" max="12301" width="4.28515625" style="226" bestFit="1" customWidth="1"/>
    <col min="12302" max="12302" width="5.28515625" style="226" bestFit="1" customWidth="1"/>
    <col min="12303" max="12303" width="5.42578125" style="226" bestFit="1" customWidth="1"/>
    <col min="12304" max="12304" width="4.42578125" style="226" bestFit="1" customWidth="1"/>
    <col min="12305" max="12305" width="4.28515625" style="226" bestFit="1" customWidth="1"/>
    <col min="12306" max="12306" width="5.28515625" style="226" bestFit="1" customWidth="1"/>
    <col min="12307" max="12307" width="5.42578125" style="226" bestFit="1" customWidth="1"/>
    <col min="12308" max="12308" width="4.42578125" style="226" bestFit="1" customWidth="1"/>
    <col min="12309" max="12309" width="4.28515625" style="226" bestFit="1" customWidth="1"/>
    <col min="12310" max="12311" width="8.85546875" style="226"/>
    <col min="12312" max="12349" width="7.28515625" style="226" customWidth="1"/>
    <col min="12350" max="12350" width="6.7109375" style="226" customWidth="1"/>
    <col min="12351" max="12544" width="8.85546875" style="226"/>
    <col min="12545" max="12545" width="39.5703125" style="226" customWidth="1"/>
    <col min="12546" max="12546" width="5.140625" style="226" bestFit="1" customWidth="1"/>
    <col min="12547" max="12547" width="5.42578125" style="226" bestFit="1" customWidth="1"/>
    <col min="12548" max="12549" width="4.28515625" style="226" bestFit="1" customWidth="1"/>
    <col min="12550" max="12550" width="5.85546875" style="226" bestFit="1" customWidth="1"/>
    <col min="12551" max="12551" width="5.42578125" style="226" bestFit="1" customWidth="1"/>
    <col min="12552" max="12553" width="4.28515625" style="226" bestFit="1" customWidth="1"/>
    <col min="12554" max="12554" width="5.28515625" style="226" bestFit="1" customWidth="1"/>
    <col min="12555" max="12555" width="5.42578125" style="226" bestFit="1" customWidth="1"/>
    <col min="12556" max="12557" width="4.28515625" style="226" bestFit="1" customWidth="1"/>
    <col min="12558" max="12558" width="5.28515625" style="226" bestFit="1" customWidth="1"/>
    <col min="12559" max="12559" width="5.42578125" style="226" bestFit="1" customWidth="1"/>
    <col min="12560" max="12560" width="4.42578125" style="226" bestFit="1" customWidth="1"/>
    <col min="12561" max="12561" width="4.28515625" style="226" bestFit="1" customWidth="1"/>
    <col min="12562" max="12562" width="5.28515625" style="226" bestFit="1" customWidth="1"/>
    <col min="12563" max="12563" width="5.42578125" style="226" bestFit="1" customWidth="1"/>
    <col min="12564" max="12564" width="4.42578125" style="226" bestFit="1" customWidth="1"/>
    <col min="12565" max="12565" width="4.28515625" style="226" bestFit="1" customWidth="1"/>
    <col min="12566" max="12567" width="8.85546875" style="226"/>
    <col min="12568" max="12605" width="7.28515625" style="226" customWidth="1"/>
    <col min="12606" max="12606" width="6.7109375" style="226" customWidth="1"/>
    <col min="12607" max="12800" width="8.85546875" style="226"/>
    <col min="12801" max="12801" width="39.5703125" style="226" customWidth="1"/>
    <col min="12802" max="12802" width="5.140625" style="226" bestFit="1" customWidth="1"/>
    <col min="12803" max="12803" width="5.42578125" style="226" bestFit="1" customWidth="1"/>
    <col min="12804" max="12805" width="4.28515625" style="226" bestFit="1" customWidth="1"/>
    <col min="12806" max="12806" width="5.85546875" style="226" bestFit="1" customWidth="1"/>
    <col min="12807" max="12807" width="5.42578125" style="226" bestFit="1" customWidth="1"/>
    <col min="12808" max="12809" width="4.28515625" style="226" bestFit="1" customWidth="1"/>
    <col min="12810" max="12810" width="5.28515625" style="226" bestFit="1" customWidth="1"/>
    <col min="12811" max="12811" width="5.42578125" style="226" bestFit="1" customWidth="1"/>
    <col min="12812" max="12813" width="4.28515625" style="226" bestFit="1" customWidth="1"/>
    <col min="12814" max="12814" width="5.28515625" style="226" bestFit="1" customWidth="1"/>
    <col min="12815" max="12815" width="5.42578125" style="226" bestFit="1" customWidth="1"/>
    <col min="12816" max="12816" width="4.42578125" style="226" bestFit="1" customWidth="1"/>
    <col min="12817" max="12817" width="4.28515625" style="226" bestFit="1" customWidth="1"/>
    <col min="12818" max="12818" width="5.28515625" style="226" bestFit="1" customWidth="1"/>
    <col min="12819" max="12819" width="5.42578125" style="226" bestFit="1" customWidth="1"/>
    <col min="12820" max="12820" width="4.42578125" style="226" bestFit="1" customWidth="1"/>
    <col min="12821" max="12821" width="4.28515625" style="226" bestFit="1" customWidth="1"/>
    <col min="12822" max="12823" width="8.85546875" style="226"/>
    <col min="12824" max="12861" width="7.28515625" style="226" customWidth="1"/>
    <col min="12862" max="12862" width="6.7109375" style="226" customWidth="1"/>
    <col min="12863" max="13056" width="8.85546875" style="226"/>
    <col min="13057" max="13057" width="39.5703125" style="226" customWidth="1"/>
    <col min="13058" max="13058" width="5.140625" style="226" bestFit="1" customWidth="1"/>
    <col min="13059" max="13059" width="5.42578125" style="226" bestFit="1" customWidth="1"/>
    <col min="13060" max="13061" width="4.28515625" style="226" bestFit="1" customWidth="1"/>
    <col min="13062" max="13062" width="5.85546875" style="226" bestFit="1" customWidth="1"/>
    <col min="13063" max="13063" width="5.42578125" style="226" bestFit="1" customWidth="1"/>
    <col min="13064" max="13065" width="4.28515625" style="226" bestFit="1" customWidth="1"/>
    <col min="13066" max="13066" width="5.28515625" style="226" bestFit="1" customWidth="1"/>
    <col min="13067" max="13067" width="5.42578125" style="226" bestFit="1" customWidth="1"/>
    <col min="13068" max="13069" width="4.28515625" style="226" bestFit="1" customWidth="1"/>
    <col min="13070" max="13070" width="5.28515625" style="226" bestFit="1" customWidth="1"/>
    <col min="13071" max="13071" width="5.42578125" style="226" bestFit="1" customWidth="1"/>
    <col min="13072" max="13072" width="4.42578125" style="226" bestFit="1" customWidth="1"/>
    <col min="13073" max="13073" width="4.28515625" style="226" bestFit="1" customWidth="1"/>
    <col min="13074" max="13074" width="5.28515625" style="226" bestFit="1" customWidth="1"/>
    <col min="13075" max="13075" width="5.42578125" style="226" bestFit="1" customWidth="1"/>
    <col min="13076" max="13076" width="4.42578125" style="226" bestFit="1" customWidth="1"/>
    <col min="13077" max="13077" width="4.28515625" style="226" bestFit="1" customWidth="1"/>
    <col min="13078" max="13079" width="8.85546875" style="226"/>
    <col min="13080" max="13117" width="7.28515625" style="226" customWidth="1"/>
    <col min="13118" max="13118" width="6.7109375" style="226" customWidth="1"/>
    <col min="13119" max="13312" width="8.85546875" style="226"/>
    <col min="13313" max="13313" width="39.5703125" style="226" customWidth="1"/>
    <col min="13314" max="13314" width="5.140625" style="226" bestFit="1" customWidth="1"/>
    <col min="13315" max="13315" width="5.42578125" style="226" bestFit="1" customWidth="1"/>
    <col min="13316" max="13317" width="4.28515625" style="226" bestFit="1" customWidth="1"/>
    <col min="13318" max="13318" width="5.85546875" style="226" bestFit="1" customWidth="1"/>
    <col min="13319" max="13319" width="5.42578125" style="226" bestFit="1" customWidth="1"/>
    <col min="13320" max="13321" width="4.28515625" style="226" bestFit="1" customWidth="1"/>
    <col min="13322" max="13322" width="5.28515625" style="226" bestFit="1" customWidth="1"/>
    <col min="13323" max="13323" width="5.42578125" style="226" bestFit="1" customWidth="1"/>
    <col min="13324" max="13325" width="4.28515625" style="226" bestFit="1" customWidth="1"/>
    <col min="13326" max="13326" width="5.28515625" style="226" bestFit="1" customWidth="1"/>
    <col min="13327" max="13327" width="5.42578125" style="226" bestFit="1" customWidth="1"/>
    <col min="13328" max="13328" width="4.42578125" style="226" bestFit="1" customWidth="1"/>
    <col min="13329" max="13329" width="4.28515625" style="226" bestFit="1" customWidth="1"/>
    <col min="13330" max="13330" width="5.28515625" style="226" bestFit="1" customWidth="1"/>
    <col min="13331" max="13331" width="5.42578125" style="226" bestFit="1" customWidth="1"/>
    <col min="13332" max="13332" width="4.42578125" style="226" bestFit="1" customWidth="1"/>
    <col min="13333" max="13333" width="4.28515625" style="226" bestFit="1" customWidth="1"/>
    <col min="13334" max="13335" width="8.85546875" style="226"/>
    <col min="13336" max="13373" width="7.28515625" style="226" customWidth="1"/>
    <col min="13374" max="13374" width="6.7109375" style="226" customWidth="1"/>
    <col min="13375" max="13568" width="8.85546875" style="226"/>
    <col min="13569" max="13569" width="39.5703125" style="226" customWidth="1"/>
    <col min="13570" max="13570" width="5.140625" style="226" bestFit="1" customWidth="1"/>
    <col min="13571" max="13571" width="5.42578125" style="226" bestFit="1" customWidth="1"/>
    <col min="13572" max="13573" width="4.28515625" style="226" bestFit="1" customWidth="1"/>
    <col min="13574" max="13574" width="5.85546875" style="226" bestFit="1" customWidth="1"/>
    <col min="13575" max="13575" width="5.42578125" style="226" bestFit="1" customWidth="1"/>
    <col min="13576" max="13577" width="4.28515625" style="226" bestFit="1" customWidth="1"/>
    <col min="13578" max="13578" width="5.28515625" style="226" bestFit="1" customWidth="1"/>
    <col min="13579" max="13579" width="5.42578125" style="226" bestFit="1" customWidth="1"/>
    <col min="13580" max="13581" width="4.28515625" style="226" bestFit="1" customWidth="1"/>
    <col min="13582" max="13582" width="5.28515625" style="226" bestFit="1" customWidth="1"/>
    <col min="13583" max="13583" width="5.42578125" style="226" bestFit="1" customWidth="1"/>
    <col min="13584" max="13584" width="4.42578125" style="226" bestFit="1" customWidth="1"/>
    <col min="13585" max="13585" width="4.28515625" style="226" bestFit="1" customWidth="1"/>
    <col min="13586" max="13586" width="5.28515625" style="226" bestFit="1" customWidth="1"/>
    <col min="13587" max="13587" width="5.42578125" style="226" bestFit="1" customWidth="1"/>
    <col min="13588" max="13588" width="4.42578125" style="226" bestFit="1" customWidth="1"/>
    <col min="13589" max="13589" width="4.28515625" style="226" bestFit="1" customWidth="1"/>
    <col min="13590" max="13591" width="8.85546875" style="226"/>
    <col min="13592" max="13629" width="7.28515625" style="226" customWidth="1"/>
    <col min="13630" max="13630" width="6.7109375" style="226" customWidth="1"/>
    <col min="13631" max="13824" width="8.85546875" style="226"/>
    <col min="13825" max="13825" width="39.5703125" style="226" customWidth="1"/>
    <col min="13826" max="13826" width="5.140625" style="226" bestFit="1" customWidth="1"/>
    <col min="13827" max="13827" width="5.42578125" style="226" bestFit="1" customWidth="1"/>
    <col min="13828" max="13829" width="4.28515625" style="226" bestFit="1" customWidth="1"/>
    <col min="13830" max="13830" width="5.85546875" style="226" bestFit="1" customWidth="1"/>
    <col min="13831" max="13831" width="5.42578125" style="226" bestFit="1" customWidth="1"/>
    <col min="13832" max="13833" width="4.28515625" style="226" bestFit="1" customWidth="1"/>
    <col min="13834" max="13834" width="5.28515625" style="226" bestFit="1" customWidth="1"/>
    <col min="13835" max="13835" width="5.42578125" style="226" bestFit="1" customWidth="1"/>
    <col min="13836" max="13837" width="4.28515625" style="226" bestFit="1" customWidth="1"/>
    <col min="13838" max="13838" width="5.28515625" style="226" bestFit="1" customWidth="1"/>
    <col min="13839" max="13839" width="5.42578125" style="226" bestFit="1" customWidth="1"/>
    <col min="13840" max="13840" width="4.42578125" style="226" bestFit="1" customWidth="1"/>
    <col min="13841" max="13841" width="4.28515625" style="226" bestFit="1" customWidth="1"/>
    <col min="13842" max="13842" width="5.28515625" style="226" bestFit="1" customWidth="1"/>
    <col min="13843" max="13843" width="5.42578125" style="226" bestFit="1" customWidth="1"/>
    <col min="13844" max="13844" width="4.42578125" style="226" bestFit="1" customWidth="1"/>
    <col min="13845" max="13845" width="4.28515625" style="226" bestFit="1" customWidth="1"/>
    <col min="13846" max="13847" width="8.85546875" style="226"/>
    <col min="13848" max="13885" width="7.28515625" style="226" customWidth="1"/>
    <col min="13886" max="13886" width="6.7109375" style="226" customWidth="1"/>
    <col min="13887" max="14080" width="8.85546875" style="226"/>
    <col min="14081" max="14081" width="39.5703125" style="226" customWidth="1"/>
    <col min="14082" max="14082" width="5.140625" style="226" bestFit="1" customWidth="1"/>
    <col min="14083" max="14083" width="5.42578125" style="226" bestFit="1" customWidth="1"/>
    <col min="14084" max="14085" width="4.28515625" style="226" bestFit="1" customWidth="1"/>
    <col min="14086" max="14086" width="5.85546875" style="226" bestFit="1" customWidth="1"/>
    <col min="14087" max="14087" width="5.42578125" style="226" bestFit="1" customWidth="1"/>
    <col min="14088" max="14089" width="4.28515625" style="226" bestFit="1" customWidth="1"/>
    <col min="14090" max="14090" width="5.28515625" style="226" bestFit="1" customWidth="1"/>
    <col min="14091" max="14091" width="5.42578125" style="226" bestFit="1" customWidth="1"/>
    <col min="14092" max="14093" width="4.28515625" style="226" bestFit="1" customWidth="1"/>
    <col min="14094" max="14094" width="5.28515625" style="226" bestFit="1" customWidth="1"/>
    <col min="14095" max="14095" width="5.42578125" style="226" bestFit="1" customWidth="1"/>
    <col min="14096" max="14096" width="4.42578125" style="226" bestFit="1" customWidth="1"/>
    <col min="14097" max="14097" width="4.28515625" style="226" bestFit="1" customWidth="1"/>
    <col min="14098" max="14098" width="5.28515625" style="226" bestFit="1" customWidth="1"/>
    <col min="14099" max="14099" width="5.42578125" style="226" bestFit="1" customWidth="1"/>
    <col min="14100" max="14100" width="4.42578125" style="226" bestFit="1" customWidth="1"/>
    <col min="14101" max="14101" width="4.28515625" style="226" bestFit="1" customWidth="1"/>
    <col min="14102" max="14103" width="8.85546875" style="226"/>
    <col min="14104" max="14141" width="7.28515625" style="226" customWidth="1"/>
    <col min="14142" max="14142" width="6.7109375" style="226" customWidth="1"/>
    <col min="14143" max="14336" width="8.85546875" style="226"/>
    <col min="14337" max="14337" width="39.5703125" style="226" customWidth="1"/>
    <col min="14338" max="14338" width="5.140625" style="226" bestFit="1" customWidth="1"/>
    <col min="14339" max="14339" width="5.42578125" style="226" bestFit="1" customWidth="1"/>
    <col min="14340" max="14341" width="4.28515625" style="226" bestFit="1" customWidth="1"/>
    <col min="14342" max="14342" width="5.85546875" style="226" bestFit="1" customWidth="1"/>
    <col min="14343" max="14343" width="5.42578125" style="226" bestFit="1" customWidth="1"/>
    <col min="14344" max="14345" width="4.28515625" style="226" bestFit="1" customWidth="1"/>
    <col min="14346" max="14346" width="5.28515625" style="226" bestFit="1" customWidth="1"/>
    <col min="14347" max="14347" width="5.42578125" style="226" bestFit="1" customWidth="1"/>
    <col min="14348" max="14349" width="4.28515625" style="226" bestFit="1" customWidth="1"/>
    <col min="14350" max="14350" width="5.28515625" style="226" bestFit="1" customWidth="1"/>
    <col min="14351" max="14351" width="5.42578125" style="226" bestFit="1" customWidth="1"/>
    <col min="14352" max="14352" width="4.42578125" style="226" bestFit="1" customWidth="1"/>
    <col min="14353" max="14353" width="4.28515625" style="226" bestFit="1" customWidth="1"/>
    <col min="14354" max="14354" width="5.28515625" style="226" bestFit="1" customWidth="1"/>
    <col min="14355" max="14355" width="5.42578125" style="226" bestFit="1" customWidth="1"/>
    <col min="14356" max="14356" width="4.42578125" style="226" bestFit="1" customWidth="1"/>
    <col min="14357" max="14357" width="4.28515625" style="226" bestFit="1" customWidth="1"/>
    <col min="14358" max="14359" width="8.85546875" style="226"/>
    <col min="14360" max="14397" width="7.28515625" style="226" customWidth="1"/>
    <col min="14398" max="14398" width="6.7109375" style="226" customWidth="1"/>
    <col min="14399" max="14592" width="8.85546875" style="226"/>
    <col min="14593" max="14593" width="39.5703125" style="226" customWidth="1"/>
    <col min="14594" max="14594" width="5.140625" style="226" bestFit="1" customWidth="1"/>
    <col min="14595" max="14595" width="5.42578125" style="226" bestFit="1" customWidth="1"/>
    <col min="14596" max="14597" width="4.28515625" style="226" bestFit="1" customWidth="1"/>
    <col min="14598" max="14598" width="5.85546875" style="226" bestFit="1" customWidth="1"/>
    <col min="14599" max="14599" width="5.42578125" style="226" bestFit="1" customWidth="1"/>
    <col min="14600" max="14601" width="4.28515625" style="226" bestFit="1" customWidth="1"/>
    <col min="14602" max="14602" width="5.28515625" style="226" bestFit="1" customWidth="1"/>
    <col min="14603" max="14603" width="5.42578125" style="226" bestFit="1" customWidth="1"/>
    <col min="14604" max="14605" width="4.28515625" style="226" bestFit="1" customWidth="1"/>
    <col min="14606" max="14606" width="5.28515625" style="226" bestFit="1" customWidth="1"/>
    <col min="14607" max="14607" width="5.42578125" style="226" bestFit="1" customWidth="1"/>
    <col min="14608" max="14608" width="4.42578125" style="226" bestFit="1" customWidth="1"/>
    <col min="14609" max="14609" width="4.28515625" style="226" bestFit="1" customWidth="1"/>
    <col min="14610" max="14610" width="5.28515625" style="226" bestFit="1" customWidth="1"/>
    <col min="14611" max="14611" width="5.42578125" style="226" bestFit="1" customWidth="1"/>
    <col min="14612" max="14612" width="4.42578125" style="226" bestFit="1" customWidth="1"/>
    <col min="14613" max="14613" width="4.28515625" style="226" bestFit="1" customWidth="1"/>
    <col min="14614" max="14615" width="8.85546875" style="226"/>
    <col min="14616" max="14653" width="7.28515625" style="226" customWidth="1"/>
    <col min="14654" max="14654" width="6.7109375" style="226" customWidth="1"/>
    <col min="14655" max="14848" width="8.85546875" style="226"/>
    <col min="14849" max="14849" width="39.5703125" style="226" customWidth="1"/>
    <col min="14850" max="14850" width="5.140625" style="226" bestFit="1" customWidth="1"/>
    <col min="14851" max="14851" width="5.42578125" style="226" bestFit="1" customWidth="1"/>
    <col min="14852" max="14853" width="4.28515625" style="226" bestFit="1" customWidth="1"/>
    <col min="14854" max="14854" width="5.85546875" style="226" bestFit="1" customWidth="1"/>
    <col min="14855" max="14855" width="5.42578125" style="226" bestFit="1" customWidth="1"/>
    <col min="14856" max="14857" width="4.28515625" style="226" bestFit="1" customWidth="1"/>
    <col min="14858" max="14858" width="5.28515625" style="226" bestFit="1" customWidth="1"/>
    <col min="14859" max="14859" width="5.42578125" style="226" bestFit="1" customWidth="1"/>
    <col min="14860" max="14861" width="4.28515625" style="226" bestFit="1" customWidth="1"/>
    <col min="14862" max="14862" width="5.28515625" style="226" bestFit="1" customWidth="1"/>
    <col min="14863" max="14863" width="5.42578125" style="226" bestFit="1" customWidth="1"/>
    <col min="14864" max="14864" width="4.42578125" style="226" bestFit="1" customWidth="1"/>
    <col min="14865" max="14865" width="4.28515625" style="226" bestFit="1" customWidth="1"/>
    <col min="14866" max="14866" width="5.28515625" style="226" bestFit="1" customWidth="1"/>
    <col min="14867" max="14867" width="5.42578125" style="226" bestFit="1" customWidth="1"/>
    <col min="14868" max="14868" width="4.42578125" style="226" bestFit="1" customWidth="1"/>
    <col min="14869" max="14869" width="4.28515625" style="226" bestFit="1" customWidth="1"/>
    <col min="14870" max="14871" width="8.85546875" style="226"/>
    <col min="14872" max="14909" width="7.28515625" style="226" customWidth="1"/>
    <col min="14910" max="14910" width="6.7109375" style="226" customWidth="1"/>
    <col min="14911" max="15104" width="8.85546875" style="226"/>
    <col min="15105" max="15105" width="39.5703125" style="226" customWidth="1"/>
    <col min="15106" max="15106" width="5.140625" style="226" bestFit="1" customWidth="1"/>
    <col min="15107" max="15107" width="5.42578125" style="226" bestFit="1" customWidth="1"/>
    <col min="15108" max="15109" width="4.28515625" style="226" bestFit="1" customWidth="1"/>
    <col min="15110" max="15110" width="5.85546875" style="226" bestFit="1" customWidth="1"/>
    <col min="15111" max="15111" width="5.42578125" style="226" bestFit="1" customWidth="1"/>
    <col min="15112" max="15113" width="4.28515625" style="226" bestFit="1" customWidth="1"/>
    <col min="15114" max="15114" width="5.28515625" style="226" bestFit="1" customWidth="1"/>
    <col min="15115" max="15115" width="5.42578125" style="226" bestFit="1" customWidth="1"/>
    <col min="15116" max="15117" width="4.28515625" style="226" bestFit="1" customWidth="1"/>
    <col min="15118" max="15118" width="5.28515625" style="226" bestFit="1" customWidth="1"/>
    <col min="15119" max="15119" width="5.42578125" style="226" bestFit="1" customWidth="1"/>
    <col min="15120" max="15120" width="4.42578125" style="226" bestFit="1" customWidth="1"/>
    <col min="15121" max="15121" width="4.28515625" style="226" bestFit="1" customWidth="1"/>
    <col min="15122" max="15122" width="5.28515625" style="226" bestFit="1" customWidth="1"/>
    <col min="15123" max="15123" width="5.42578125" style="226" bestFit="1" customWidth="1"/>
    <col min="15124" max="15124" width="4.42578125" style="226" bestFit="1" customWidth="1"/>
    <col min="15125" max="15125" width="4.28515625" style="226" bestFit="1" customWidth="1"/>
    <col min="15126" max="15127" width="8.85546875" style="226"/>
    <col min="15128" max="15165" width="7.28515625" style="226" customWidth="1"/>
    <col min="15166" max="15166" width="6.7109375" style="226" customWidth="1"/>
    <col min="15167" max="15360" width="8.85546875" style="226"/>
    <col min="15361" max="15361" width="39.5703125" style="226" customWidth="1"/>
    <col min="15362" max="15362" width="5.140625" style="226" bestFit="1" customWidth="1"/>
    <col min="15363" max="15363" width="5.42578125" style="226" bestFit="1" customWidth="1"/>
    <col min="15364" max="15365" width="4.28515625" style="226" bestFit="1" customWidth="1"/>
    <col min="15366" max="15366" width="5.85546875" style="226" bestFit="1" customWidth="1"/>
    <col min="15367" max="15367" width="5.42578125" style="226" bestFit="1" customWidth="1"/>
    <col min="15368" max="15369" width="4.28515625" style="226" bestFit="1" customWidth="1"/>
    <col min="15370" max="15370" width="5.28515625" style="226" bestFit="1" customWidth="1"/>
    <col min="15371" max="15371" width="5.42578125" style="226" bestFit="1" customWidth="1"/>
    <col min="15372" max="15373" width="4.28515625" style="226" bestFit="1" customWidth="1"/>
    <col min="15374" max="15374" width="5.28515625" style="226" bestFit="1" customWidth="1"/>
    <col min="15375" max="15375" width="5.42578125" style="226" bestFit="1" customWidth="1"/>
    <col min="15376" max="15376" width="4.42578125" style="226" bestFit="1" customWidth="1"/>
    <col min="15377" max="15377" width="4.28515625" style="226" bestFit="1" customWidth="1"/>
    <col min="15378" max="15378" width="5.28515625" style="226" bestFit="1" customWidth="1"/>
    <col min="15379" max="15379" width="5.42578125" style="226" bestFit="1" customWidth="1"/>
    <col min="15380" max="15380" width="4.42578125" style="226" bestFit="1" customWidth="1"/>
    <col min="15381" max="15381" width="4.28515625" style="226" bestFit="1" customWidth="1"/>
    <col min="15382" max="15383" width="8.85546875" style="226"/>
    <col min="15384" max="15421" width="7.28515625" style="226" customWidth="1"/>
    <col min="15422" max="15422" width="6.7109375" style="226" customWidth="1"/>
    <col min="15423" max="15616" width="8.85546875" style="226"/>
    <col min="15617" max="15617" width="39.5703125" style="226" customWidth="1"/>
    <col min="15618" max="15618" width="5.140625" style="226" bestFit="1" customWidth="1"/>
    <col min="15619" max="15619" width="5.42578125" style="226" bestFit="1" customWidth="1"/>
    <col min="15620" max="15621" width="4.28515625" style="226" bestFit="1" customWidth="1"/>
    <col min="15622" max="15622" width="5.85546875" style="226" bestFit="1" customWidth="1"/>
    <col min="15623" max="15623" width="5.42578125" style="226" bestFit="1" customWidth="1"/>
    <col min="15624" max="15625" width="4.28515625" style="226" bestFit="1" customWidth="1"/>
    <col min="15626" max="15626" width="5.28515625" style="226" bestFit="1" customWidth="1"/>
    <col min="15627" max="15627" width="5.42578125" style="226" bestFit="1" customWidth="1"/>
    <col min="15628" max="15629" width="4.28515625" style="226" bestFit="1" customWidth="1"/>
    <col min="15630" max="15630" width="5.28515625" style="226" bestFit="1" customWidth="1"/>
    <col min="15631" max="15631" width="5.42578125" style="226" bestFit="1" customWidth="1"/>
    <col min="15632" max="15632" width="4.42578125" style="226" bestFit="1" customWidth="1"/>
    <col min="15633" max="15633" width="4.28515625" style="226" bestFit="1" customWidth="1"/>
    <col min="15634" max="15634" width="5.28515625" style="226" bestFit="1" customWidth="1"/>
    <col min="15635" max="15635" width="5.42578125" style="226" bestFit="1" customWidth="1"/>
    <col min="15636" max="15636" width="4.42578125" style="226" bestFit="1" customWidth="1"/>
    <col min="15637" max="15637" width="4.28515625" style="226" bestFit="1" customWidth="1"/>
    <col min="15638" max="15639" width="8.85546875" style="226"/>
    <col min="15640" max="15677" width="7.28515625" style="226" customWidth="1"/>
    <col min="15678" max="15678" width="6.7109375" style="226" customWidth="1"/>
    <col min="15679" max="15872" width="8.85546875" style="226"/>
    <col min="15873" max="15873" width="39.5703125" style="226" customWidth="1"/>
    <col min="15874" max="15874" width="5.140625" style="226" bestFit="1" customWidth="1"/>
    <col min="15875" max="15875" width="5.42578125" style="226" bestFit="1" customWidth="1"/>
    <col min="15876" max="15877" width="4.28515625" style="226" bestFit="1" customWidth="1"/>
    <col min="15878" max="15878" width="5.85546875" style="226" bestFit="1" customWidth="1"/>
    <col min="15879" max="15879" width="5.42578125" style="226" bestFit="1" customWidth="1"/>
    <col min="15880" max="15881" width="4.28515625" style="226" bestFit="1" customWidth="1"/>
    <col min="15882" max="15882" width="5.28515625" style="226" bestFit="1" customWidth="1"/>
    <col min="15883" max="15883" width="5.42578125" style="226" bestFit="1" customWidth="1"/>
    <col min="15884" max="15885" width="4.28515625" style="226" bestFit="1" customWidth="1"/>
    <col min="15886" max="15886" width="5.28515625" style="226" bestFit="1" customWidth="1"/>
    <col min="15887" max="15887" width="5.42578125" style="226" bestFit="1" customWidth="1"/>
    <col min="15888" max="15888" width="4.42578125" style="226" bestFit="1" customWidth="1"/>
    <col min="15889" max="15889" width="4.28515625" style="226" bestFit="1" customWidth="1"/>
    <col min="15890" max="15890" width="5.28515625" style="226" bestFit="1" customWidth="1"/>
    <col min="15891" max="15891" width="5.42578125" style="226" bestFit="1" customWidth="1"/>
    <col min="15892" max="15892" width="4.42578125" style="226" bestFit="1" customWidth="1"/>
    <col min="15893" max="15893" width="4.28515625" style="226" bestFit="1" customWidth="1"/>
    <col min="15894" max="15895" width="8.85546875" style="226"/>
    <col min="15896" max="15933" width="7.28515625" style="226" customWidth="1"/>
    <col min="15934" max="15934" width="6.7109375" style="226" customWidth="1"/>
    <col min="15935" max="16128" width="8.85546875" style="226"/>
    <col min="16129" max="16129" width="39.5703125" style="226" customWidth="1"/>
    <col min="16130" max="16130" width="5.140625" style="226" bestFit="1" customWidth="1"/>
    <col min="16131" max="16131" width="5.42578125" style="226" bestFit="1" customWidth="1"/>
    <col min="16132" max="16133" width="4.28515625" style="226" bestFit="1" customWidth="1"/>
    <col min="16134" max="16134" width="5.85546875" style="226" bestFit="1" customWidth="1"/>
    <col min="16135" max="16135" width="5.42578125" style="226" bestFit="1" customWidth="1"/>
    <col min="16136" max="16137" width="4.28515625" style="226" bestFit="1" customWidth="1"/>
    <col min="16138" max="16138" width="5.28515625" style="226" bestFit="1" customWidth="1"/>
    <col min="16139" max="16139" width="5.42578125" style="226" bestFit="1" customWidth="1"/>
    <col min="16140" max="16141" width="4.28515625" style="226" bestFit="1" customWidth="1"/>
    <col min="16142" max="16142" width="5.28515625" style="226" bestFit="1" customWidth="1"/>
    <col min="16143" max="16143" width="5.42578125" style="226" bestFit="1" customWidth="1"/>
    <col min="16144" max="16144" width="4.42578125" style="226" bestFit="1" customWidth="1"/>
    <col min="16145" max="16145" width="4.28515625" style="226" bestFit="1" customWidth="1"/>
    <col min="16146" max="16146" width="5.28515625" style="226" bestFit="1" customWidth="1"/>
    <col min="16147" max="16147" width="5.42578125" style="226" bestFit="1" customWidth="1"/>
    <col min="16148" max="16148" width="4.42578125" style="226" bestFit="1" customWidth="1"/>
    <col min="16149" max="16149" width="4.28515625" style="226" bestFit="1" customWidth="1"/>
    <col min="16150" max="16151" width="8.85546875" style="226"/>
    <col min="16152" max="16189" width="7.28515625" style="226" customWidth="1"/>
    <col min="16190" max="16190" width="6.7109375" style="226" customWidth="1"/>
    <col min="16191" max="16384" width="8.85546875" style="226"/>
  </cols>
  <sheetData>
    <row r="1" spans="1:61" ht="30">
      <c r="A1" s="491" t="s">
        <v>353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276"/>
      <c r="M1" s="276"/>
      <c r="N1" s="276"/>
      <c r="O1" s="276"/>
      <c r="P1" s="276"/>
      <c r="Q1" s="276"/>
      <c r="R1" s="276"/>
      <c r="S1" s="276"/>
      <c r="T1" s="276"/>
      <c r="U1" s="276"/>
    </row>
    <row r="2" spans="1:61" ht="20">
      <c r="A2" s="278" t="s">
        <v>444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</row>
    <row r="3" spans="1:61">
      <c r="A3" s="279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</row>
    <row r="4" spans="1:61" ht="14" thickBot="1">
      <c r="A4" s="280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</row>
    <row r="5" spans="1:61">
      <c r="B5" s="281" t="s">
        <v>398</v>
      </c>
      <c r="C5" s="282"/>
      <c r="D5" s="282"/>
      <c r="E5" s="283"/>
      <c r="F5" s="282" t="s">
        <v>399</v>
      </c>
      <c r="G5" s="282"/>
      <c r="H5" s="282"/>
      <c r="I5" s="283"/>
      <c r="J5" s="282" t="s">
        <v>400</v>
      </c>
      <c r="K5" s="282"/>
      <c r="L5" s="282"/>
      <c r="M5" s="283"/>
      <c r="N5" s="282" t="s">
        <v>401</v>
      </c>
      <c r="O5" s="282"/>
      <c r="P5" s="282"/>
      <c r="Q5" s="283"/>
      <c r="R5" s="282" t="s">
        <v>445</v>
      </c>
      <c r="S5" s="282"/>
      <c r="T5" s="282"/>
      <c r="U5" s="283"/>
    </row>
    <row r="6" spans="1:61" ht="14" thickBot="1">
      <c r="A6" s="226" t="s">
        <v>446</v>
      </c>
      <c r="B6" s="284">
        <v>2027</v>
      </c>
      <c r="C6" s="285"/>
      <c r="D6" s="285"/>
      <c r="E6" s="286"/>
      <c r="F6" s="285">
        <v>2028</v>
      </c>
      <c r="G6" s="285"/>
      <c r="H6" s="285"/>
      <c r="I6" s="286"/>
      <c r="J6" s="285">
        <v>2029</v>
      </c>
      <c r="K6" s="285"/>
      <c r="L6" s="285"/>
      <c r="M6" s="286"/>
      <c r="N6" s="285">
        <v>2030</v>
      </c>
      <c r="O6" s="285"/>
      <c r="P6" s="285"/>
      <c r="Q6" s="286"/>
      <c r="R6" s="285">
        <v>2031</v>
      </c>
      <c r="S6" s="285"/>
      <c r="T6" s="285"/>
      <c r="U6" s="286"/>
    </row>
    <row r="7" spans="1:61">
      <c r="A7" s="226" t="s">
        <v>447</v>
      </c>
      <c r="B7" s="287">
        <v>140</v>
      </c>
      <c r="E7" s="289"/>
      <c r="F7" s="288">
        <f>B7</f>
        <v>140</v>
      </c>
      <c r="I7" s="289"/>
      <c r="J7" s="288">
        <f>F7</f>
        <v>140</v>
      </c>
      <c r="M7" s="289"/>
      <c r="N7" s="288">
        <f>J7</f>
        <v>140</v>
      </c>
      <c r="Q7" s="289"/>
      <c r="R7" s="288">
        <f>N7</f>
        <v>140</v>
      </c>
      <c r="U7" s="289"/>
    </row>
    <row r="8" spans="1:61">
      <c r="A8" s="226" t="s">
        <v>448</v>
      </c>
      <c r="B8" s="290">
        <v>0.70066188815704489</v>
      </c>
      <c r="E8" s="289"/>
      <c r="F8" s="291">
        <v>0.75</v>
      </c>
      <c r="I8" s="289"/>
      <c r="J8" s="291">
        <v>0.8</v>
      </c>
      <c r="M8" s="289"/>
      <c r="N8" s="291">
        <v>0.81</v>
      </c>
      <c r="Q8" s="289"/>
      <c r="R8" s="291">
        <v>0.82</v>
      </c>
      <c r="U8" s="289"/>
      <c r="AA8" s="292"/>
    </row>
    <row r="9" spans="1:61">
      <c r="A9" s="226" t="s">
        <v>449</v>
      </c>
      <c r="B9" s="293">
        <f>'[2]3 - MAR - Assumptions'!B17</f>
        <v>346.99718706047821</v>
      </c>
      <c r="C9" s="294"/>
      <c r="D9" s="294"/>
      <c r="E9" s="295"/>
      <c r="F9" s="294">
        <f>'[2]3 - MAR - Assumptions'!C17</f>
        <v>364.34704641350214</v>
      </c>
      <c r="G9" s="294"/>
      <c r="H9" s="294"/>
      <c r="I9" s="295"/>
      <c r="J9" s="294">
        <f>'[2]3 - MAR - Assumptions'!D17</f>
        <v>375.2774578059072</v>
      </c>
      <c r="K9" s="294"/>
      <c r="L9" s="294"/>
      <c r="M9" s="295"/>
      <c r="N9" s="294">
        <f>'[2]3 - MAR - Assumptions'!E17</f>
        <v>386.53578154008443</v>
      </c>
      <c r="O9" s="294"/>
      <c r="P9" s="294"/>
      <c r="Q9" s="295"/>
      <c r="R9" s="294">
        <f>'[2]3 - MAR - Assumptions'!F17</f>
        <v>398.13185498628695</v>
      </c>
      <c r="S9" s="296"/>
      <c r="T9" s="294"/>
      <c r="U9" s="295"/>
    </row>
    <row r="10" spans="1:61">
      <c r="A10" s="226" t="s">
        <v>450</v>
      </c>
      <c r="B10" s="297">
        <f>B7*365</f>
        <v>51100</v>
      </c>
      <c r="C10" s="294"/>
      <c r="D10" s="294"/>
      <c r="E10" s="295"/>
      <c r="F10" s="298">
        <f>F7*365</f>
        <v>51100</v>
      </c>
      <c r="G10" s="294"/>
      <c r="H10" s="294"/>
      <c r="I10" s="295"/>
      <c r="J10" s="298">
        <f>J7*365</f>
        <v>51100</v>
      </c>
      <c r="K10" s="294"/>
      <c r="L10" s="294"/>
      <c r="M10" s="295"/>
      <c r="N10" s="298">
        <f>N7*365</f>
        <v>51100</v>
      </c>
      <c r="O10" s="294"/>
      <c r="P10" s="294"/>
      <c r="Q10" s="295"/>
      <c r="R10" s="298">
        <f>R7*365</f>
        <v>51100</v>
      </c>
      <c r="S10" s="296"/>
      <c r="T10" s="294"/>
      <c r="U10" s="295"/>
    </row>
    <row r="11" spans="1:61">
      <c r="A11" s="226" t="s">
        <v>451</v>
      </c>
      <c r="B11" s="297">
        <f>B7*B8*365</f>
        <v>35803.822484824988</v>
      </c>
      <c r="E11" s="289"/>
      <c r="F11" s="298">
        <f>F7*F8*365</f>
        <v>38325</v>
      </c>
      <c r="I11" s="289"/>
      <c r="J11" s="298">
        <f>J7*J8*365</f>
        <v>40880</v>
      </c>
      <c r="M11" s="289"/>
      <c r="N11" s="298">
        <f>N7*N8*365</f>
        <v>41391</v>
      </c>
      <c r="Q11" s="289"/>
      <c r="R11" s="298">
        <f>R7*R8*365</f>
        <v>41902</v>
      </c>
      <c r="U11" s="289"/>
    </row>
    <row r="12" spans="1:61">
      <c r="A12" s="226" t="s">
        <v>452</v>
      </c>
      <c r="B12" s="299">
        <f>B16/(B7*365)</f>
        <v>243.12770427097794</v>
      </c>
      <c r="C12" s="300"/>
      <c r="D12" s="300"/>
      <c r="E12" s="301"/>
      <c r="F12" s="302">
        <f>F16/(F7*365)</f>
        <v>273.26028481012662</v>
      </c>
      <c r="G12" s="300"/>
      <c r="H12" s="300"/>
      <c r="I12" s="301"/>
      <c r="J12" s="302">
        <f>J16/(J7*365)</f>
        <v>300.22196624472576</v>
      </c>
      <c r="K12" s="300"/>
      <c r="L12" s="300"/>
      <c r="M12" s="301"/>
      <c r="N12" s="302">
        <f>N16/(N7*365)</f>
        <v>313.09398304746838</v>
      </c>
      <c r="O12" s="300" t="s">
        <v>339</v>
      </c>
      <c r="P12" s="300"/>
      <c r="Q12" s="301"/>
      <c r="R12" s="302">
        <f>R16/(R7*365)</f>
        <v>326.46812108875531</v>
      </c>
      <c r="S12" s="303"/>
      <c r="T12" s="304"/>
      <c r="U12" s="305"/>
    </row>
    <row r="13" spans="1:61">
      <c r="A13" s="280"/>
      <c r="B13" s="306"/>
      <c r="E13" s="289"/>
      <c r="F13" s="307"/>
      <c r="I13" s="289"/>
      <c r="J13" s="307"/>
      <c r="M13" s="289"/>
      <c r="N13" s="307"/>
      <c r="Q13" s="289"/>
      <c r="R13" s="307"/>
      <c r="U13" s="289"/>
    </row>
    <row r="14" spans="1:61">
      <c r="A14" s="280" t="s">
        <v>453</v>
      </c>
      <c r="B14" s="308"/>
      <c r="C14" s="309"/>
      <c r="E14" s="289"/>
      <c r="F14" s="307"/>
      <c r="I14" s="289"/>
      <c r="J14" s="307"/>
      <c r="M14" s="289"/>
      <c r="N14" s="307"/>
      <c r="Q14" s="289"/>
      <c r="R14" s="307"/>
      <c r="U14" s="289"/>
    </row>
    <row r="15" spans="1:61">
      <c r="A15" s="310" t="s">
        <v>454</v>
      </c>
      <c r="B15" s="311" t="s">
        <v>455</v>
      </c>
      <c r="C15" s="312" t="s">
        <v>456</v>
      </c>
      <c r="D15" s="312" t="s">
        <v>457</v>
      </c>
      <c r="E15" s="313" t="s">
        <v>458</v>
      </c>
      <c r="F15" s="312" t="s">
        <v>455</v>
      </c>
      <c r="G15" s="312" t="s">
        <v>456</v>
      </c>
      <c r="H15" s="312" t="s">
        <v>457</v>
      </c>
      <c r="I15" s="313" t="s">
        <v>458</v>
      </c>
      <c r="J15" s="312" t="s">
        <v>455</v>
      </c>
      <c r="K15" s="312" t="s">
        <v>456</v>
      </c>
      <c r="L15" s="312" t="s">
        <v>457</v>
      </c>
      <c r="M15" s="313" t="s">
        <v>458</v>
      </c>
      <c r="N15" s="312" t="s">
        <v>455</v>
      </c>
      <c r="O15" s="312" t="s">
        <v>456</v>
      </c>
      <c r="P15" s="312" t="s">
        <v>457</v>
      </c>
      <c r="Q15" s="313" t="s">
        <v>458</v>
      </c>
      <c r="R15" s="312" t="s">
        <v>455</v>
      </c>
      <c r="S15" s="312" t="s">
        <v>456</v>
      </c>
      <c r="T15" s="312" t="s">
        <v>457</v>
      </c>
      <c r="U15" s="313" t="s">
        <v>458</v>
      </c>
    </row>
    <row r="16" spans="1:61">
      <c r="A16" s="226" t="s">
        <v>459</v>
      </c>
      <c r="B16" s="297">
        <f>B9*B11</f>
        <v>12423825.688246973</v>
      </c>
      <c r="C16" s="314">
        <f t="shared" ref="C16:C25" si="0">IFERROR(B16/B$25,0)</f>
        <v>0.90012897294122152</v>
      </c>
      <c r="D16" s="315">
        <f t="shared" ref="D16:D25" si="1">B16/($B$11/1000)</f>
        <v>346997.1870604782</v>
      </c>
      <c r="E16" s="316">
        <f t="shared" ref="E16:E25" si="2">B16/($B$10/1000)</f>
        <v>243127.70427097793</v>
      </c>
      <c r="F16" s="297">
        <f>F9*F11</f>
        <v>13963600.55379747</v>
      </c>
      <c r="G16" s="314">
        <f>IFERROR(F16/F$25,0)</f>
        <v>0.84378593847336869</v>
      </c>
      <c r="H16" s="315">
        <f>F16/($F$11/1000)</f>
        <v>364347.04641350213</v>
      </c>
      <c r="I16" s="316">
        <f>F16/($F$10/1000)</f>
        <v>273260.28481012664</v>
      </c>
      <c r="J16" s="297">
        <f>J9*J11</f>
        <v>15341342.475105487</v>
      </c>
      <c r="K16" s="314">
        <f>IFERROR(J16/J$25,0)</f>
        <v>0.83928233761480864</v>
      </c>
      <c r="L16" s="315">
        <f>J16/($J$11/1000)</f>
        <v>375277.45780590718</v>
      </c>
      <c r="M16" s="316">
        <f>J16/($J$10/1000)</f>
        <v>300221.96624472574</v>
      </c>
      <c r="N16" s="297">
        <f>N9*N11</f>
        <v>15999102.533725634</v>
      </c>
      <c r="O16" s="314">
        <f>IFERROR(N16/N$25,0)</f>
        <v>0.83211306995493073</v>
      </c>
      <c r="P16" s="315">
        <f>N16/($N$11/1000)</f>
        <v>386535.78154008446</v>
      </c>
      <c r="Q16" s="316">
        <f>N16/($N$10/1000)</f>
        <v>313093.98304746835</v>
      </c>
      <c r="R16" s="297">
        <f>R9*R11</f>
        <v>16682520.987635396</v>
      </c>
      <c r="S16" s="291">
        <f>IFERROR(R16/R$25,0)</f>
        <v>0.82460624075646516</v>
      </c>
      <c r="T16" s="315">
        <f>R16/($R$11/1000)</f>
        <v>398131.85498628695</v>
      </c>
      <c r="U16" s="316">
        <f>R16/($R$10/1000)</f>
        <v>326468.12108875532</v>
      </c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</row>
    <row r="17" spans="1:61">
      <c r="A17" s="226" t="s">
        <v>389</v>
      </c>
      <c r="B17" s="297">
        <f>'[2]3 - MAR - Assumptions'!B31*'4 - MAR - 5 year CF 2027-2031'!B11</f>
        <v>644468.80472684978</v>
      </c>
      <c r="C17" s="314">
        <f t="shared" si="0"/>
        <v>4.6692947715792521E-2</v>
      </c>
      <c r="D17" s="315">
        <f t="shared" si="1"/>
        <v>18000</v>
      </c>
      <c r="E17" s="316">
        <f t="shared" si="2"/>
        <v>12611.913986826805</v>
      </c>
      <c r="F17" s="297">
        <f>'[2]3 - MAR - Assumptions'!C31*'4 - MAR - 5 year CF 2027-2031'!F11</f>
        <v>728175</v>
      </c>
      <c r="G17" s="314">
        <f t="shared" ref="G17:G23" si="3">IFERROR(F17/F$25,0)</f>
        <v>4.40018191139641E-2</v>
      </c>
      <c r="H17" s="315">
        <f t="shared" ref="H17:H23" si="4">F17/($F$11/1000)</f>
        <v>19000</v>
      </c>
      <c r="I17" s="316">
        <f t="shared" ref="I17:I23" si="5">F17/($F$10/1000)</f>
        <v>14250</v>
      </c>
      <c r="J17" s="297">
        <f>'[2]3 - MAR - Assumptions'!D31*'4 - MAR - 5 year CF 2027-2031'!J11</f>
        <v>817600</v>
      </c>
      <c r="K17" s="314">
        <f t="shared" ref="K17:K23" si="6">IFERROR(J17/J$25,0)</f>
        <v>4.4728630518963058E-2</v>
      </c>
      <c r="L17" s="315">
        <f t="shared" ref="L17:L23" si="7">J17/($J$11/1000)</f>
        <v>20000</v>
      </c>
      <c r="M17" s="316">
        <f t="shared" ref="M17:M23" si="8">J17/($J$10/1000)</f>
        <v>16000</v>
      </c>
      <c r="N17" s="297">
        <f>'[2]3 - MAR - Assumptions'!E31*'4 - MAR - 5 year CF 2027-2031'!N11</f>
        <v>869211</v>
      </c>
      <c r="O17" s="314">
        <f t="shared" ref="O17:O23" si="9">IFERROR(N17/N$25,0)</f>
        <v>4.5207650374384352E-2</v>
      </c>
      <c r="P17" s="315">
        <f t="shared" ref="P17:P23" si="10">N17/($N$11/1000)</f>
        <v>21000</v>
      </c>
      <c r="Q17" s="316">
        <f t="shared" ref="Q17:Q23" si="11">N17/($N$10/1000)</f>
        <v>17010</v>
      </c>
      <c r="R17" s="297">
        <f>'[2]3 - MAR - Assumptions'!F31*'4 - MAR - 5 year CF 2027-2031'!R11</f>
        <v>921844</v>
      </c>
      <c r="S17" s="291">
        <f t="shared" ref="S17:S23" si="12">IFERROR(R17/R$25,0)</f>
        <v>4.5566153698671216E-2</v>
      </c>
      <c r="T17" s="315">
        <f t="shared" ref="T17:T23" si="13">R17/($R$11/1000)</f>
        <v>22000</v>
      </c>
      <c r="U17" s="316">
        <f t="shared" ref="U17:U23" si="14">R17/($R$10/1000)</f>
        <v>18040</v>
      </c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</row>
    <row r="18" spans="1:61">
      <c r="A18" s="317" t="str">
        <f>'[2]3 - MAR - Assumptions'!A32</f>
        <v>Food and Beverage (Restaurant - Rooftop) Lease Income</v>
      </c>
      <c r="B18" s="318"/>
      <c r="C18" s="319">
        <f t="shared" si="0"/>
        <v>0</v>
      </c>
      <c r="D18" s="320">
        <f>B18/($B$11/1000)</f>
        <v>0</v>
      </c>
      <c r="E18" s="321">
        <f>B18/($B$10/1000)</f>
        <v>0</v>
      </c>
      <c r="F18" s="318">
        <f>'[2]3 - MAR - Assumptions'!C32</f>
        <v>382500</v>
      </c>
      <c r="G18" s="319">
        <f t="shared" si="3"/>
        <v>2.311353151521443E-2</v>
      </c>
      <c r="H18" s="320">
        <f t="shared" si="4"/>
        <v>9980.430528375733</v>
      </c>
      <c r="I18" s="321">
        <f t="shared" si="5"/>
        <v>7485.3228962818002</v>
      </c>
      <c r="J18" s="318">
        <f>'[2]3 - MAR - Assumptions'!D32</f>
        <v>397953</v>
      </c>
      <c r="K18" s="319">
        <f t="shared" si="6"/>
        <v>2.1770905945343574E-2</v>
      </c>
      <c r="L18" s="320">
        <f t="shared" si="7"/>
        <v>9734.6624266144809</v>
      </c>
      <c r="M18" s="321">
        <f t="shared" si="8"/>
        <v>7787.7299412915845</v>
      </c>
      <c r="N18" s="318">
        <f>'[2]3 - MAR - Assumptions'!E32</f>
        <v>422310.90722399997</v>
      </c>
      <c r="O18" s="319">
        <f t="shared" si="9"/>
        <v>2.1964383611196427E-2</v>
      </c>
      <c r="P18" s="320">
        <f t="shared" si="10"/>
        <v>10202.964587084149</v>
      </c>
      <c r="Q18" s="321">
        <f t="shared" si="11"/>
        <v>8264.4013155381599</v>
      </c>
      <c r="R18" s="318">
        <f>'[2]3 - MAR - Assumptions'!F32</f>
        <v>457122.90749803389</v>
      </c>
      <c r="S18" s="322">
        <f t="shared" si="12"/>
        <v>2.2595290159982469E-2</v>
      </c>
      <c r="T18" s="315">
        <f t="shared" si="13"/>
        <v>10909.33386229855</v>
      </c>
      <c r="U18" s="316">
        <f t="shared" si="14"/>
        <v>8945.653767084812</v>
      </c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</row>
    <row r="19" spans="1:61">
      <c r="A19" s="226" t="s">
        <v>460</v>
      </c>
      <c r="B19" s="297">
        <f>'[2]3 - MAR - Assumptions'!B33*'4 - MAR - 5 year CF 2027-2031'!B11</f>
        <v>268528.66863618739</v>
      </c>
      <c r="C19" s="314">
        <f t="shared" si="0"/>
        <v>1.9455394881580216E-2</v>
      </c>
      <c r="D19" s="315">
        <f>B19/($B$11/1000)</f>
        <v>7499.9999999999991</v>
      </c>
      <c r="E19" s="316">
        <f>B19/($B$10/1000)</f>
        <v>5254.9641611778352</v>
      </c>
      <c r="F19" s="297">
        <f>'[2]3 - MAR - Assumptions'!C33*'4 - MAR - 5 year CF 2027-2031'!F11</f>
        <v>325762.5</v>
      </c>
      <c r="G19" s="314">
        <f t="shared" si="3"/>
        <v>1.9685024340457623E-2</v>
      </c>
      <c r="H19" s="315">
        <f t="shared" si="4"/>
        <v>8500</v>
      </c>
      <c r="I19" s="316">
        <f t="shared" si="5"/>
        <v>6375</v>
      </c>
      <c r="J19" s="297">
        <f>'[2]3 - MAR - Assumptions'!D33*'4 - MAR - 5 year CF 2027-2031'!J11</f>
        <v>388360</v>
      </c>
      <c r="K19" s="314">
        <f t="shared" si="6"/>
        <v>2.1246099496507454E-2</v>
      </c>
      <c r="L19" s="315">
        <f t="shared" si="7"/>
        <v>9500</v>
      </c>
      <c r="M19" s="316">
        <f t="shared" si="8"/>
        <v>7600</v>
      </c>
      <c r="N19" s="297">
        <f>'[2]3 - MAR - Assumptions'!E33*'4 - MAR - 5 year CF 2027-2031'!N11</f>
        <v>434605.5</v>
      </c>
      <c r="O19" s="314">
        <f t="shared" si="9"/>
        <v>2.2603825187192176E-2</v>
      </c>
      <c r="P19" s="315">
        <f t="shared" si="10"/>
        <v>10500</v>
      </c>
      <c r="Q19" s="316">
        <f t="shared" si="11"/>
        <v>8505</v>
      </c>
      <c r="R19" s="297">
        <f>'[2]3 - MAR - Assumptions'!F33*'4 - MAR - 5 year CF 2027-2031'!R11</f>
        <v>481873</v>
      </c>
      <c r="S19" s="291">
        <f t="shared" si="12"/>
        <v>2.3818671251578136E-2</v>
      </c>
      <c r="T19" s="315">
        <f t="shared" si="13"/>
        <v>11500</v>
      </c>
      <c r="U19" s="316">
        <f t="shared" si="14"/>
        <v>9430</v>
      </c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</row>
    <row r="20" spans="1:61">
      <c r="A20" s="317" t="str">
        <f>'[2]3 - MAR - Assumptions'!A34</f>
        <v>Food and Beverage (Speakeasy / Cigar Bar - Rooftop) Lease Income</v>
      </c>
      <c r="B20" s="318">
        <v>0</v>
      </c>
      <c r="C20" s="319">
        <f t="shared" si="0"/>
        <v>0</v>
      </c>
      <c r="D20" s="320">
        <f>B20/($B$11/1000)</f>
        <v>0</v>
      </c>
      <c r="E20" s="321">
        <f>B20/($B$10/1000)</f>
        <v>0</v>
      </c>
      <c r="F20" s="318">
        <f>'[2]3 - MAR - Assumptions'!C34</f>
        <v>153000</v>
      </c>
      <c r="G20" s="319">
        <f t="shared" si="3"/>
        <v>9.2454126060857716E-3</v>
      </c>
      <c r="H20" s="320">
        <f t="shared" si="4"/>
        <v>3992.1722113502933</v>
      </c>
      <c r="I20" s="321">
        <f t="shared" si="5"/>
        <v>2994.1291585127201</v>
      </c>
      <c r="J20" s="318">
        <f>'[2]3 - MAR - Assumptions'!D34</f>
        <v>159181.20000000001</v>
      </c>
      <c r="K20" s="319">
        <f t="shared" si="6"/>
        <v>8.7083623781374301E-3</v>
      </c>
      <c r="L20" s="320">
        <f t="shared" si="7"/>
        <v>3893.8649706457927</v>
      </c>
      <c r="M20" s="321">
        <f t="shared" si="8"/>
        <v>3115.0919765166341</v>
      </c>
      <c r="N20" s="318">
        <f>'[2]3 - MAR - Assumptions'!E34</f>
        <v>168924.36288960002</v>
      </c>
      <c r="O20" s="319">
        <f t="shared" si="9"/>
        <v>8.7857534444785723E-3</v>
      </c>
      <c r="P20" s="320">
        <f t="shared" si="10"/>
        <v>4081.18583483366</v>
      </c>
      <c r="Q20" s="321">
        <f t="shared" si="11"/>
        <v>3305.7605262152642</v>
      </c>
      <c r="R20" s="318">
        <f>'[2]3 - MAR - Assumptions'!F34</f>
        <v>182849.16299921359</v>
      </c>
      <c r="S20" s="322">
        <f t="shared" si="12"/>
        <v>9.0381160639929885E-3</v>
      </c>
      <c r="T20" s="315">
        <f t="shared" si="13"/>
        <v>4363.7335449194206</v>
      </c>
      <c r="U20" s="316">
        <f t="shared" si="14"/>
        <v>3578.2615068339251</v>
      </c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</row>
    <row r="21" spans="1:61">
      <c r="A21" s="226" t="s">
        <v>461</v>
      </c>
      <c r="B21" s="297">
        <f>'[2]3 - MAR - Assumptions'!B35*'4 - MAR - 5 year CF 2027-2031'!B11</f>
        <v>447547.78106031235</v>
      </c>
      <c r="C21" s="314">
        <f t="shared" si="0"/>
        <v>3.2425658135967032E-2</v>
      </c>
      <c r="D21" s="315">
        <f>B21/($B$11/1000)</f>
        <v>12499.999999999998</v>
      </c>
      <c r="E21" s="316">
        <f>B21/($B$10/1000)</f>
        <v>8758.2736019630593</v>
      </c>
      <c r="F21" s="297">
        <f>'[2]3 - MAR - Assumptions'!C35*'4 - MAR - 5 year CF 2027-2031'!F11</f>
        <v>555712.5</v>
      </c>
      <c r="G21" s="314">
        <f t="shared" si="3"/>
        <v>3.3580335639604178E-2</v>
      </c>
      <c r="H21" s="315">
        <f t="shared" si="4"/>
        <v>14499.999999999998</v>
      </c>
      <c r="I21" s="316">
        <f t="shared" si="5"/>
        <v>10875</v>
      </c>
      <c r="J21" s="297">
        <f>'[2]3 - MAR - Assumptions'!D35*'4 - MAR - 5 year CF 2027-2031'!J11</f>
        <v>674520</v>
      </c>
      <c r="K21" s="314">
        <f t="shared" si="6"/>
        <v>3.6901120178144522E-2</v>
      </c>
      <c r="L21" s="315">
        <f t="shared" si="7"/>
        <v>16500</v>
      </c>
      <c r="M21" s="316">
        <f t="shared" si="8"/>
        <v>13200</v>
      </c>
      <c r="N21" s="297">
        <f>'[2]3 - MAR - Assumptions'!E35*'4 - MAR - 5 year CF 2027-2031'!N11</f>
        <v>765733.5</v>
      </c>
      <c r="O21" s="314">
        <f t="shared" si="9"/>
        <v>3.9825787234576693E-2</v>
      </c>
      <c r="P21" s="315">
        <f t="shared" si="10"/>
        <v>18500</v>
      </c>
      <c r="Q21" s="316">
        <f t="shared" si="11"/>
        <v>14985</v>
      </c>
      <c r="R21" s="297">
        <f>'[2]3 - MAR - Assumptions'!F35*'4 - MAR - 5 year CF 2027-2031'!R11</f>
        <v>858991</v>
      </c>
      <c r="S21" s="291">
        <f t="shared" si="12"/>
        <v>4.2459370491943635E-2</v>
      </c>
      <c r="T21" s="315">
        <f t="shared" si="13"/>
        <v>20500</v>
      </c>
      <c r="U21" s="316">
        <f t="shared" si="14"/>
        <v>16810</v>
      </c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</row>
    <row r="22" spans="1:61">
      <c r="A22" s="226" t="s">
        <v>462</v>
      </c>
      <c r="B22" s="297"/>
      <c r="C22" s="314">
        <f t="shared" si="0"/>
        <v>0</v>
      </c>
      <c r="D22" s="315">
        <f t="shared" si="1"/>
        <v>0</v>
      </c>
      <c r="E22" s="316">
        <f t="shared" si="2"/>
        <v>0</v>
      </c>
      <c r="F22" s="297">
        <v>9.5812500000000007</v>
      </c>
      <c r="G22" s="314">
        <f t="shared" si="3"/>
        <v>5.7897130413110659E-7</v>
      </c>
      <c r="H22" s="315">
        <f t="shared" si="4"/>
        <v>0.25</v>
      </c>
      <c r="I22" s="316">
        <f t="shared" si="5"/>
        <v>0.1875</v>
      </c>
      <c r="J22" s="297">
        <v>10.220000000000001</v>
      </c>
      <c r="K22" s="314">
        <f t="shared" si="6"/>
        <v>5.591078814870383E-7</v>
      </c>
      <c r="L22" s="315">
        <f t="shared" si="7"/>
        <v>0.25</v>
      </c>
      <c r="M22" s="316">
        <f t="shared" si="8"/>
        <v>0.2</v>
      </c>
      <c r="N22" s="297">
        <v>10.34775</v>
      </c>
      <c r="O22" s="314">
        <f t="shared" si="9"/>
        <v>5.3818631398076611E-7</v>
      </c>
      <c r="P22" s="315">
        <f t="shared" si="10"/>
        <v>0.25</v>
      </c>
      <c r="Q22" s="316">
        <f t="shared" si="11"/>
        <v>0.20249999999999999</v>
      </c>
      <c r="R22" s="297">
        <v>10.4755</v>
      </c>
      <c r="S22" s="291">
        <f t="shared" si="12"/>
        <v>5.1779720112126383E-7</v>
      </c>
      <c r="T22" s="315">
        <f t="shared" si="13"/>
        <v>0.25</v>
      </c>
      <c r="U22" s="316">
        <f t="shared" si="14"/>
        <v>0.20499999999999999</v>
      </c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</row>
    <row r="23" spans="1:61">
      <c r="A23" s="226" t="s">
        <v>463</v>
      </c>
      <c r="B23" s="297">
        <f>'[2]3 - MAR - Assumptions'!B37*'4 - MAR - 5 year CF 2027-2031'!B11</f>
        <v>17901.911242412494</v>
      </c>
      <c r="C23" s="314">
        <f t="shared" si="0"/>
        <v>1.2970263254386812E-3</v>
      </c>
      <c r="D23" s="315">
        <f t="shared" si="1"/>
        <v>499.99999999999994</v>
      </c>
      <c r="E23" s="316">
        <f t="shared" si="2"/>
        <v>350.33094407852241</v>
      </c>
      <c r="F23" s="297">
        <f>'[2]3 - MAR - Assumptions'!C37*'4 - MAR - 5 year CF 2027-2031'!F11</f>
        <v>57487.5</v>
      </c>
      <c r="G23" s="314">
        <f t="shared" si="3"/>
        <v>3.4738278247866392E-3</v>
      </c>
      <c r="H23" s="315">
        <f t="shared" si="4"/>
        <v>1500</v>
      </c>
      <c r="I23" s="316">
        <f t="shared" si="5"/>
        <v>1125</v>
      </c>
      <c r="J23" s="297">
        <f>'[2]3 - MAR - Assumptions'!D37*'4 - MAR - 5 year CF 2027-2031'!J11</f>
        <v>102200</v>
      </c>
      <c r="K23" s="314">
        <f t="shared" si="6"/>
        <v>5.5910788148703823E-3</v>
      </c>
      <c r="L23" s="315">
        <f t="shared" si="7"/>
        <v>2500</v>
      </c>
      <c r="M23" s="316">
        <f t="shared" si="8"/>
        <v>2000</v>
      </c>
      <c r="N23" s="297">
        <f>'[2]3 - MAR - Assumptions'!E37*'4 - MAR - 5 year CF 2027-2031'!N11</f>
        <v>144868.5</v>
      </c>
      <c r="O23" s="314">
        <f t="shared" si="9"/>
        <v>7.534608395730725E-3</v>
      </c>
      <c r="P23" s="315">
        <f t="shared" si="10"/>
        <v>3500</v>
      </c>
      <c r="Q23" s="316">
        <f t="shared" si="11"/>
        <v>2835</v>
      </c>
      <c r="R23" s="297">
        <f>'[2]3 - MAR - Assumptions'!F37*'4 - MAR - 5 year CF 2027-2031'!R11</f>
        <v>188559</v>
      </c>
      <c r="S23" s="291">
        <f t="shared" si="12"/>
        <v>9.3203496201827492E-3</v>
      </c>
      <c r="T23" s="315">
        <f t="shared" si="13"/>
        <v>4500</v>
      </c>
      <c r="U23" s="316">
        <f t="shared" si="14"/>
        <v>3690</v>
      </c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</row>
    <row r="24" spans="1:61">
      <c r="A24" s="323" t="str">
        <f>'[2]3 - MAR - Assumptions'!A38</f>
        <v>Spa Revenue (Services + Retail Products) - Lease Income</v>
      </c>
      <c r="B24" s="324">
        <v>0</v>
      </c>
      <c r="C24" s="325">
        <f t="shared" si="0"/>
        <v>0</v>
      </c>
      <c r="D24" s="326">
        <f>B24/($B$11/1000)</f>
        <v>0</v>
      </c>
      <c r="E24" s="327">
        <f>B24/($B$10/1000)</f>
        <v>0</v>
      </c>
      <c r="F24" s="324">
        <f>'[2]3 - MAR - Assumptions'!C38</f>
        <v>382500</v>
      </c>
      <c r="G24" s="325">
        <f>IFERROR(F24/F$25,0)</f>
        <v>2.311353151521443E-2</v>
      </c>
      <c r="H24" s="326">
        <f>F24/($F$11/1000)</f>
        <v>9980.430528375733</v>
      </c>
      <c r="I24" s="327">
        <f>F24/($F$10/1000)</f>
        <v>7485.3228962818002</v>
      </c>
      <c r="J24" s="324">
        <f>'[2]3 - MAR - Assumptions'!D38</f>
        <v>397953</v>
      </c>
      <c r="K24" s="325">
        <f>IFERROR(J24/J$25,0)</f>
        <v>2.1770905945343574E-2</v>
      </c>
      <c r="L24" s="326">
        <f>J24/($J$11/1000)</f>
        <v>9734.6624266144809</v>
      </c>
      <c r="M24" s="327">
        <f>J24/($J$10/1000)</f>
        <v>7787.7299412915845</v>
      </c>
      <c r="N24" s="324">
        <f>'[2]3 - MAR - Assumptions'!E38</f>
        <v>422310.90722399997</v>
      </c>
      <c r="O24" s="325">
        <f>IFERROR(N24/N$25,0)</f>
        <v>2.1964383611196427E-2</v>
      </c>
      <c r="P24" s="326">
        <f>N24/($N$11/1000)</f>
        <v>10202.964587084149</v>
      </c>
      <c r="Q24" s="327">
        <f>N24/($N$10/1000)</f>
        <v>8264.4013155381599</v>
      </c>
      <c r="R24" s="324">
        <f>'[2]3 - MAR - Assumptions'!F38</f>
        <v>457122.90749803389</v>
      </c>
      <c r="S24" s="328">
        <f>IFERROR(R24/R$25,0)</f>
        <v>2.2595290159982469E-2</v>
      </c>
      <c r="T24" s="329">
        <f>R24/($R$11/1000)</f>
        <v>10909.33386229855</v>
      </c>
      <c r="U24" s="330">
        <f>R24/($R$10/1000)</f>
        <v>8945.653767084812</v>
      </c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</row>
    <row r="25" spans="1:61" s="332" customFormat="1" ht="11">
      <c r="A25" s="332" t="s">
        <v>464</v>
      </c>
      <c r="B25" s="333">
        <f>SUM(B16:B24)</f>
        <v>13802272.853912735</v>
      </c>
      <c r="C25" s="334">
        <f t="shared" si="0"/>
        <v>1</v>
      </c>
      <c r="D25" s="335">
        <f t="shared" si="1"/>
        <v>385497.1870604782</v>
      </c>
      <c r="E25" s="336">
        <f t="shared" si="2"/>
        <v>270103.18696502416</v>
      </c>
      <c r="F25" s="333">
        <f>SUM(F16:F24)</f>
        <v>16548747.635047471</v>
      </c>
      <c r="G25" s="334">
        <f>IFERROR(F25/F$25,0)</f>
        <v>1</v>
      </c>
      <c r="H25" s="335">
        <f>F25/($F$11/1000)</f>
        <v>431800.32968160394</v>
      </c>
      <c r="I25" s="336">
        <f>F25/($F$10/1000)</f>
        <v>323850.24726120295</v>
      </c>
      <c r="J25" s="333">
        <f>SUM(J16:J24)</f>
        <v>18279119.895105485</v>
      </c>
      <c r="K25" s="334">
        <f>IFERROR(J25/J$25,0)</f>
        <v>1</v>
      </c>
      <c r="L25" s="335">
        <f>J25/($J$11/1000)</f>
        <v>447140.89762978192</v>
      </c>
      <c r="M25" s="336">
        <f>J25/($J$10/1000)</f>
        <v>357712.71810382552</v>
      </c>
      <c r="N25" s="333">
        <f>SUM(N16:N24)</f>
        <v>19227077.558813233</v>
      </c>
      <c r="O25" s="334">
        <f>IFERROR(N25/N$25,0)</f>
        <v>1</v>
      </c>
      <c r="P25" s="335">
        <f>N25/($N$11/1000)</f>
        <v>464523.14654908638</v>
      </c>
      <c r="Q25" s="336">
        <f>N25/($N$10/1000)</f>
        <v>376263.74870475993</v>
      </c>
      <c r="R25" s="333">
        <f>SUM(R16:R24)</f>
        <v>20230893.441130679</v>
      </c>
      <c r="S25" s="337">
        <f>IFERROR(R25/R$25,0)</f>
        <v>1</v>
      </c>
      <c r="T25" s="335">
        <f>R25/($R$11/1000)</f>
        <v>482814.50625580351</v>
      </c>
      <c r="U25" s="336">
        <f>R25/($R$10/1000)</f>
        <v>395907.89512975886</v>
      </c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</row>
    <row r="26" spans="1:61">
      <c r="A26" s="280"/>
      <c r="B26" s="306"/>
      <c r="C26" s="289"/>
      <c r="E26" s="289"/>
      <c r="F26" s="306"/>
      <c r="G26" s="289"/>
      <c r="I26" s="289"/>
      <c r="J26" s="306"/>
      <c r="K26" s="289"/>
      <c r="M26" s="289"/>
      <c r="N26" s="307"/>
      <c r="O26" s="289"/>
      <c r="Q26" s="289"/>
      <c r="R26" s="307"/>
      <c r="U26" s="289"/>
    </row>
    <row r="27" spans="1:61">
      <c r="A27" s="310" t="s">
        <v>465</v>
      </c>
      <c r="B27" s="339"/>
      <c r="C27" s="289"/>
      <c r="E27" s="289"/>
      <c r="F27" s="339"/>
      <c r="G27" s="289"/>
      <c r="I27" s="289"/>
      <c r="J27" s="339"/>
      <c r="K27" s="289"/>
      <c r="M27" s="289"/>
      <c r="N27" s="298"/>
      <c r="O27" s="289"/>
      <c r="Q27" s="289"/>
      <c r="R27" s="298"/>
      <c r="U27" s="289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</row>
    <row r="28" spans="1:61">
      <c r="A28" s="226" t="s">
        <v>459</v>
      </c>
      <c r="B28" s="297">
        <v>2502778.7473763647</v>
      </c>
      <c r="C28" s="314">
        <f>IFERROR(B28/B16,0)</f>
        <v>0.2014499245384625</v>
      </c>
      <c r="D28" s="315">
        <f>B28/($B$11/1000)</f>
        <v>69902.557148392094</v>
      </c>
      <c r="E28" s="316">
        <f>B28/($B$10/1000)</f>
        <v>48978.057678598132</v>
      </c>
      <c r="F28" s="297">
        <v>2812966.2778477333</v>
      </c>
      <c r="G28" s="314">
        <f>IFERROR(F28/F16,0)</f>
        <v>0.20144992453846247</v>
      </c>
      <c r="H28" s="315">
        <f>F28/($F$11/1000)</f>
        <v>73397.685005811698</v>
      </c>
      <c r="I28" s="316">
        <f>F28/($F$10/1000)</f>
        <v>55048.26375435877</v>
      </c>
      <c r="J28" s="297">
        <v>3090512.28392871</v>
      </c>
      <c r="K28" s="314">
        <f>IFERROR(J28/J16,0)</f>
        <v>0.20144992453846253</v>
      </c>
      <c r="L28" s="315">
        <f>J28/($J$11/1000)</f>
        <v>75599.615555986049</v>
      </c>
      <c r="M28" s="316">
        <f>J28/($J$10/1000)</f>
        <v>60479.692444788845</v>
      </c>
      <c r="N28" s="298">
        <v>3223017.9981021532</v>
      </c>
      <c r="O28" s="314">
        <f>IFERROR(N28/N16,0)</f>
        <v>0.2014499245384625</v>
      </c>
      <c r="P28" s="315">
        <f>N28/($N$11/1000)</f>
        <v>77867.604022665633</v>
      </c>
      <c r="Q28" s="316">
        <f>N28/($N$10/1000)</f>
        <v>63072.759258359161</v>
      </c>
      <c r="R28" s="298">
        <v>3360692.5940704681</v>
      </c>
      <c r="S28" s="291">
        <f>IFERROR(R28/R16,0)</f>
        <v>0.20144992453846253</v>
      </c>
      <c r="T28" s="315">
        <f>R28/($R$11/1000)</f>
        <v>80203.632143345618</v>
      </c>
      <c r="U28" s="316">
        <f>R28/($R$10/1000)</f>
        <v>65766.978357543412</v>
      </c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</row>
    <row r="29" spans="1:61">
      <c r="A29" s="226" t="str">
        <f>A17</f>
        <v>Food and Beverage (Restaurant A - Lobby Market Place ) Revenue</v>
      </c>
      <c r="B29" s="297">
        <v>483351.60354513733</v>
      </c>
      <c r="C29" s="314">
        <f t="shared" ref="C29:C36" si="15">IFERROR(B29/B17,0)</f>
        <v>0.75</v>
      </c>
      <c r="D29" s="315">
        <f t="shared" ref="D29:D36" si="16">B29/($B$11/1000)</f>
        <v>13499.999999999998</v>
      </c>
      <c r="E29" s="316">
        <f t="shared" ref="E29:E36" si="17">B29/($B$10/1000)</f>
        <v>9458.9354901201041</v>
      </c>
      <c r="F29" s="297">
        <v>546131.25</v>
      </c>
      <c r="G29" s="314">
        <f t="shared" ref="G29:G36" si="18">IFERROR(F29/F17,0)</f>
        <v>0.75</v>
      </c>
      <c r="H29" s="315">
        <f t="shared" ref="H29:H36" si="19">F29/($F$11/1000)</f>
        <v>14249.999999999998</v>
      </c>
      <c r="I29" s="316">
        <f t="shared" ref="I29:I36" si="20">F29/($F$10/1000)</f>
        <v>10687.5</v>
      </c>
      <c r="J29" s="297">
        <v>613200</v>
      </c>
      <c r="K29" s="314">
        <f t="shared" ref="K29:K36" si="21">IFERROR(J29/J17,0)</f>
        <v>0.75</v>
      </c>
      <c r="L29" s="315">
        <f t="shared" ref="L29:L36" si="22">J29/($J$11/1000)</f>
        <v>14999.999999999998</v>
      </c>
      <c r="M29" s="316">
        <f t="shared" ref="M29:M66" si="23">J29/($J$10/1000)</f>
        <v>12000</v>
      </c>
      <c r="N29" s="298">
        <v>651908.25</v>
      </c>
      <c r="O29" s="314">
        <f t="shared" ref="O29:O36" si="24">IFERROR(N29/N17,0)</f>
        <v>0.75</v>
      </c>
      <c r="P29" s="315">
        <f t="shared" ref="P29:P36" si="25">N29/($N$11/1000)</f>
        <v>15750</v>
      </c>
      <c r="Q29" s="316">
        <f t="shared" ref="Q29:Q36" si="26">N29/($N$10/1000)</f>
        <v>12757.5</v>
      </c>
      <c r="R29" s="298">
        <v>691383</v>
      </c>
      <c r="S29" s="291">
        <f t="shared" ref="S29:S36" si="27">IFERROR(R29/R17,0)</f>
        <v>0.75</v>
      </c>
      <c r="T29" s="315">
        <f t="shared" ref="T29:T36" si="28">R29/($R$11/1000)</f>
        <v>16500</v>
      </c>
      <c r="U29" s="316">
        <f t="shared" ref="U29:U36" si="29">R29/($R$10/1000)</f>
        <v>13530</v>
      </c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</row>
    <row r="30" spans="1:61">
      <c r="A30" s="226" t="str">
        <f>A18</f>
        <v>Food and Beverage (Restaurant - Rooftop) Lease Income</v>
      </c>
      <c r="B30" s="297">
        <v>0</v>
      </c>
      <c r="C30" s="314">
        <f t="shared" si="15"/>
        <v>0</v>
      </c>
      <c r="D30" s="315">
        <f t="shared" si="16"/>
        <v>0</v>
      </c>
      <c r="E30" s="316">
        <f t="shared" si="17"/>
        <v>0</v>
      </c>
      <c r="F30" s="297">
        <v>0</v>
      </c>
      <c r="G30" s="314">
        <f t="shared" si="18"/>
        <v>0</v>
      </c>
      <c r="H30" s="315">
        <f t="shared" si="19"/>
        <v>0</v>
      </c>
      <c r="I30" s="316">
        <f t="shared" si="20"/>
        <v>0</v>
      </c>
      <c r="J30" s="297">
        <v>0</v>
      </c>
      <c r="K30" s="314">
        <f t="shared" si="21"/>
        <v>0</v>
      </c>
      <c r="L30" s="315">
        <f t="shared" si="22"/>
        <v>0</v>
      </c>
      <c r="M30" s="316">
        <f t="shared" si="23"/>
        <v>0</v>
      </c>
      <c r="N30" s="298">
        <v>0</v>
      </c>
      <c r="O30" s="314">
        <f t="shared" si="24"/>
        <v>0</v>
      </c>
      <c r="P30" s="315">
        <f t="shared" si="25"/>
        <v>0</v>
      </c>
      <c r="Q30" s="316">
        <f t="shared" si="26"/>
        <v>0</v>
      </c>
      <c r="R30" s="298">
        <v>0</v>
      </c>
      <c r="S30" s="291">
        <f t="shared" si="27"/>
        <v>0</v>
      </c>
      <c r="T30" s="315">
        <f t="shared" si="28"/>
        <v>0</v>
      </c>
      <c r="U30" s="316">
        <f t="shared" si="29"/>
        <v>0</v>
      </c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</row>
    <row r="31" spans="1:61">
      <c r="A31" s="226" t="str">
        <f>A19</f>
        <v>Food and Beverage (Bar A - Lobby Bar ) Revenue</v>
      </c>
      <c r="B31" s="297">
        <v>67132.167159046847</v>
      </c>
      <c r="C31" s="314">
        <f t="shared" si="15"/>
        <v>0.25</v>
      </c>
      <c r="D31" s="315">
        <f t="shared" si="16"/>
        <v>1874.9999999999998</v>
      </c>
      <c r="E31" s="316">
        <f t="shared" si="17"/>
        <v>1313.7410402944588</v>
      </c>
      <c r="F31" s="297">
        <v>81440.625</v>
      </c>
      <c r="G31" s="314">
        <f t="shared" si="18"/>
        <v>0.25</v>
      </c>
      <c r="H31" s="315">
        <f t="shared" si="19"/>
        <v>2125</v>
      </c>
      <c r="I31" s="316">
        <f t="shared" si="20"/>
        <v>1593.75</v>
      </c>
      <c r="J31" s="297">
        <v>97090</v>
      </c>
      <c r="K31" s="314">
        <f t="shared" si="21"/>
        <v>0.25</v>
      </c>
      <c r="L31" s="315">
        <f t="shared" si="22"/>
        <v>2375</v>
      </c>
      <c r="M31" s="316">
        <f t="shared" si="23"/>
        <v>1900</v>
      </c>
      <c r="N31" s="298">
        <v>108651.375</v>
      </c>
      <c r="O31" s="314">
        <f t="shared" si="24"/>
        <v>0.25</v>
      </c>
      <c r="P31" s="315">
        <f t="shared" si="25"/>
        <v>2625</v>
      </c>
      <c r="Q31" s="316">
        <f t="shared" si="26"/>
        <v>2126.25</v>
      </c>
      <c r="R31" s="298">
        <v>120468.25</v>
      </c>
      <c r="S31" s="291">
        <f t="shared" si="27"/>
        <v>0.25</v>
      </c>
      <c r="T31" s="315">
        <f t="shared" si="28"/>
        <v>2875</v>
      </c>
      <c r="U31" s="316">
        <f t="shared" si="29"/>
        <v>2357.5</v>
      </c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</row>
    <row r="32" spans="1:61">
      <c r="A32" s="226" t="str">
        <f>A20</f>
        <v>Food and Beverage (Speakeasy / Cigar Bar - Rooftop) Lease Income</v>
      </c>
      <c r="B32" s="297">
        <v>0</v>
      </c>
      <c r="C32" s="314">
        <f t="shared" si="15"/>
        <v>0</v>
      </c>
      <c r="D32" s="315">
        <f t="shared" si="16"/>
        <v>0</v>
      </c>
      <c r="E32" s="316">
        <f t="shared" si="17"/>
        <v>0</v>
      </c>
      <c r="F32" s="297">
        <v>0</v>
      </c>
      <c r="G32" s="314">
        <f t="shared" si="18"/>
        <v>0</v>
      </c>
      <c r="H32" s="315">
        <f t="shared" si="19"/>
        <v>0</v>
      </c>
      <c r="I32" s="316">
        <f t="shared" si="20"/>
        <v>0</v>
      </c>
      <c r="J32" s="297">
        <v>0</v>
      </c>
      <c r="K32" s="314">
        <f t="shared" si="21"/>
        <v>0</v>
      </c>
      <c r="L32" s="315">
        <f t="shared" si="22"/>
        <v>0</v>
      </c>
      <c r="M32" s="316">
        <f t="shared" si="23"/>
        <v>0</v>
      </c>
      <c r="N32" s="298">
        <v>0</v>
      </c>
      <c r="O32" s="314">
        <f t="shared" si="24"/>
        <v>0</v>
      </c>
      <c r="P32" s="315">
        <f t="shared" si="25"/>
        <v>0</v>
      </c>
      <c r="Q32" s="316">
        <f t="shared" si="26"/>
        <v>0</v>
      </c>
      <c r="R32" s="298">
        <v>0</v>
      </c>
      <c r="S32" s="291">
        <f t="shared" si="27"/>
        <v>0</v>
      </c>
      <c r="T32" s="315">
        <f t="shared" si="28"/>
        <v>0</v>
      </c>
      <c r="U32" s="316">
        <f t="shared" si="29"/>
        <v>0</v>
      </c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</row>
    <row r="33" spans="1:61">
      <c r="A33" s="226" t="str">
        <f>A21</f>
        <v xml:space="preserve">Parking Deck </v>
      </c>
      <c r="B33" s="297">
        <v>213032.74378470867</v>
      </c>
      <c r="C33" s="314">
        <f t="shared" si="15"/>
        <v>0.47599999999999998</v>
      </c>
      <c r="D33" s="315">
        <f t="shared" si="16"/>
        <v>5949.9999999999991</v>
      </c>
      <c r="E33" s="316">
        <f t="shared" si="17"/>
        <v>4168.9382345344166</v>
      </c>
      <c r="F33" s="297">
        <v>293186.25</v>
      </c>
      <c r="G33" s="314">
        <f t="shared" si="18"/>
        <v>0.52758620689655178</v>
      </c>
      <c r="H33" s="315">
        <f t="shared" si="19"/>
        <v>7649.9999999999991</v>
      </c>
      <c r="I33" s="316">
        <f t="shared" si="20"/>
        <v>5737.5</v>
      </c>
      <c r="J33" s="297">
        <v>382228</v>
      </c>
      <c r="K33" s="314">
        <f t="shared" si="21"/>
        <v>0.56666666666666665</v>
      </c>
      <c r="L33" s="315">
        <f t="shared" si="22"/>
        <v>9350</v>
      </c>
      <c r="M33" s="316">
        <f t="shared" si="23"/>
        <v>7480</v>
      </c>
      <c r="N33" s="298">
        <v>457370.55</v>
      </c>
      <c r="O33" s="314">
        <f t="shared" si="24"/>
        <v>0.5972972972972973</v>
      </c>
      <c r="P33" s="315">
        <f t="shared" si="25"/>
        <v>11050</v>
      </c>
      <c r="Q33" s="316">
        <f t="shared" si="26"/>
        <v>8950.5</v>
      </c>
      <c r="R33" s="298">
        <v>534250.5</v>
      </c>
      <c r="S33" s="291">
        <f t="shared" si="27"/>
        <v>0.62195121951219512</v>
      </c>
      <c r="T33" s="315">
        <f t="shared" si="28"/>
        <v>12750</v>
      </c>
      <c r="U33" s="316">
        <f t="shared" si="29"/>
        <v>10455</v>
      </c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</row>
    <row r="34" spans="1:61">
      <c r="A34" s="226" t="s">
        <v>462</v>
      </c>
      <c r="B34" s="297">
        <v>0</v>
      </c>
      <c r="C34" s="314">
        <f t="shared" si="15"/>
        <v>0</v>
      </c>
      <c r="D34" s="315">
        <f t="shared" si="16"/>
        <v>0</v>
      </c>
      <c r="E34" s="316">
        <f t="shared" si="17"/>
        <v>0</v>
      </c>
      <c r="F34" s="297">
        <v>14.371875000000001</v>
      </c>
      <c r="G34" s="314">
        <f t="shared" si="18"/>
        <v>1.5</v>
      </c>
      <c r="H34" s="315">
        <f t="shared" si="19"/>
        <v>0.375</v>
      </c>
      <c r="I34" s="316">
        <f t="shared" si="20"/>
        <v>0.28125</v>
      </c>
      <c r="J34" s="297">
        <v>15.330000000000002</v>
      </c>
      <c r="K34" s="314">
        <f t="shared" si="21"/>
        <v>1.5</v>
      </c>
      <c r="L34" s="315">
        <f t="shared" si="22"/>
        <v>0.375</v>
      </c>
      <c r="M34" s="316">
        <f t="shared" si="23"/>
        <v>0.30000000000000004</v>
      </c>
      <c r="N34" s="298">
        <v>15.521625</v>
      </c>
      <c r="O34" s="314">
        <f t="shared" si="24"/>
        <v>1.5</v>
      </c>
      <c r="P34" s="315">
        <f t="shared" si="25"/>
        <v>0.375</v>
      </c>
      <c r="Q34" s="316">
        <f t="shared" si="26"/>
        <v>0.30375000000000002</v>
      </c>
      <c r="R34" s="298">
        <v>15.71325</v>
      </c>
      <c r="S34" s="291">
        <f t="shared" si="27"/>
        <v>1.5</v>
      </c>
      <c r="T34" s="315">
        <f t="shared" si="28"/>
        <v>0.375</v>
      </c>
      <c r="U34" s="316">
        <f t="shared" si="29"/>
        <v>0.3075</v>
      </c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</row>
    <row r="35" spans="1:61">
      <c r="A35" s="226" t="str">
        <f>A23</f>
        <v>Other Op. Departments (Meeting + Studio + Theater + Laundry + Vending)</v>
      </c>
      <c r="B35" s="297">
        <v>35803.822484824988</v>
      </c>
      <c r="C35" s="314">
        <f t="shared" si="15"/>
        <v>2</v>
      </c>
      <c r="D35" s="315">
        <f t="shared" si="16"/>
        <v>999.99999999999989</v>
      </c>
      <c r="E35" s="316">
        <f t="shared" si="17"/>
        <v>700.66188815704481</v>
      </c>
      <c r="F35" s="297">
        <v>53655</v>
      </c>
      <c r="G35" s="314">
        <f t="shared" si="18"/>
        <v>0.93333333333333335</v>
      </c>
      <c r="H35" s="315">
        <f t="shared" si="19"/>
        <v>1400</v>
      </c>
      <c r="I35" s="316">
        <f t="shared" si="20"/>
        <v>1050</v>
      </c>
      <c r="J35" s="297">
        <v>73584</v>
      </c>
      <c r="K35" s="314">
        <f t="shared" si="21"/>
        <v>0.72</v>
      </c>
      <c r="L35" s="315">
        <f t="shared" si="22"/>
        <v>1800</v>
      </c>
      <c r="M35" s="316">
        <f t="shared" si="23"/>
        <v>1440</v>
      </c>
      <c r="N35" s="298">
        <v>91060.200000000012</v>
      </c>
      <c r="O35" s="314">
        <f t="shared" si="24"/>
        <v>0.62857142857142867</v>
      </c>
      <c r="P35" s="315">
        <f t="shared" si="25"/>
        <v>2200.0000000000005</v>
      </c>
      <c r="Q35" s="316">
        <f t="shared" si="26"/>
        <v>1782.0000000000002</v>
      </c>
      <c r="R35" s="298">
        <v>108945.20000000001</v>
      </c>
      <c r="S35" s="291">
        <f t="shared" si="27"/>
        <v>0.57777777777777783</v>
      </c>
      <c r="T35" s="315">
        <f t="shared" si="28"/>
        <v>2600</v>
      </c>
      <c r="U35" s="316">
        <f t="shared" si="29"/>
        <v>2132</v>
      </c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</row>
    <row r="36" spans="1:61">
      <c r="A36" s="271" t="s">
        <v>466</v>
      </c>
      <c r="B36" s="340">
        <v>0</v>
      </c>
      <c r="C36" s="341">
        <f t="shared" si="15"/>
        <v>0</v>
      </c>
      <c r="D36" s="329">
        <f t="shared" si="16"/>
        <v>0</v>
      </c>
      <c r="E36" s="330">
        <f t="shared" si="17"/>
        <v>0</v>
      </c>
      <c r="F36" s="340">
        <v>0</v>
      </c>
      <c r="G36" s="341">
        <f t="shared" si="18"/>
        <v>0</v>
      </c>
      <c r="H36" s="329">
        <f t="shared" si="19"/>
        <v>0</v>
      </c>
      <c r="I36" s="330">
        <f t="shared" si="20"/>
        <v>0</v>
      </c>
      <c r="J36" s="340">
        <v>0</v>
      </c>
      <c r="K36" s="341">
        <f t="shared" si="21"/>
        <v>0</v>
      </c>
      <c r="L36" s="329">
        <f t="shared" si="22"/>
        <v>0</v>
      </c>
      <c r="M36" s="330">
        <f t="shared" si="23"/>
        <v>0</v>
      </c>
      <c r="N36" s="342">
        <v>0</v>
      </c>
      <c r="O36" s="341">
        <f t="shared" si="24"/>
        <v>0</v>
      </c>
      <c r="P36" s="329">
        <f t="shared" si="25"/>
        <v>0</v>
      </c>
      <c r="Q36" s="330">
        <f t="shared" si="26"/>
        <v>0</v>
      </c>
      <c r="R36" s="342">
        <v>0</v>
      </c>
      <c r="S36" s="343">
        <f t="shared" si="27"/>
        <v>0</v>
      </c>
      <c r="T36" s="329">
        <f t="shared" si="28"/>
        <v>0</v>
      </c>
      <c r="U36" s="330">
        <f t="shared" si="29"/>
        <v>0</v>
      </c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</row>
    <row r="37" spans="1:61" s="332" customFormat="1" ht="11">
      <c r="A37" s="332" t="s">
        <v>464</v>
      </c>
      <c r="B37" s="333">
        <f>SUM(B28:B36)</f>
        <v>3302099.0843500821</v>
      </c>
      <c r="C37" s="334">
        <f>IFERROR(B37/B25,0)</f>
        <v>0.23924313910472991</v>
      </c>
      <c r="D37" s="335">
        <f>B37/($B$11/1000)</f>
        <v>92227.557148392079</v>
      </c>
      <c r="E37" s="336">
        <f>B37/($B$10/1000)</f>
        <v>64620.334331704151</v>
      </c>
      <c r="F37" s="333">
        <f>SUM(F28:F36)</f>
        <v>3787393.7747227335</v>
      </c>
      <c r="G37" s="334">
        <f>IFERROR(F37/F25,0)</f>
        <v>0.22886286371916562</v>
      </c>
      <c r="H37" s="335">
        <f>F37/($F$11/1000)</f>
        <v>98823.060005811698</v>
      </c>
      <c r="I37" s="336">
        <f>F37/($F$10/1000)</f>
        <v>74117.295004358777</v>
      </c>
      <c r="J37" s="333">
        <f>SUM(J28:J36)</f>
        <v>4256629.6139287101</v>
      </c>
      <c r="K37" s="334">
        <f>IFERROR(J37/J25,0)</f>
        <v>0.23286841151846091</v>
      </c>
      <c r="L37" s="335">
        <f>J37/($J$11/1000)</f>
        <v>104124.99055598605</v>
      </c>
      <c r="M37" s="336">
        <f t="shared" si="23"/>
        <v>83299.992444788848</v>
      </c>
      <c r="N37" s="333">
        <f>SUM(N28:N36)</f>
        <v>4532023.8947271537</v>
      </c>
      <c r="O37" s="334">
        <f>IFERROR(N37/N25,0)</f>
        <v>0.23571049114792705</v>
      </c>
      <c r="P37" s="335">
        <f>N37/($N$11/1000)</f>
        <v>109492.97902266565</v>
      </c>
      <c r="Q37" s="336">
        <f>N37/($N$10/1000)</f>
        <v>88689.313008359168</v>
      </c>
      <c r="R37" s="333">
        <f>SUM(R28:R36)</f>
        <v>4815755.2573204683</v>
      </c>
      <c r="S37" s="337">
        <f>IFERROR(R37/R25,0)</f>
        <v>0.23803967290588041</v>
      </c>
      <c r="T37" s="335">
        <f>R37/($R$11/1000)</f>
        <v>114929.00714334562</v>
      </c>
      <c r="U37" s="336">
        <f>R37/($R$10/1000)</f>
        <v>94241.785857543407</v>
      </c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8"/>
      <c r="BH37" s="338"/>
      <c r="BI37" s="338"/>
    </row>
    <row r="38" spans="1:61">
      <c r="A38" s="280"/>
      <c r="B38" s="306"/>
      <c r="C38" s="289"/>
      <c r="E38" s="289"/>
      <c r="F38" s="306"/>
      <c r="G38" s="289"/>
      <c r="I38" s="289"/>
      <c r="J38" s="306"/>
      <c r="K38" s="289"/>
      <c r="M38" s="289"/>
      <c r="N38" s="307"/>
      <c r="O38" s="289"/>
      <c r="Q38" s="289"/>
      <c r="R38" s="307"/>
      <c r="U38" s="289"/>
    </row>
    <row r="39" spans="1:61" s="332" customFormat="1" ht="11">
      <c r="A39" s="310" t="s">
        <v>467</v>
      </c>
      <c r="B39" s="333">
        <f>B25-B37</f>
        <v>10500173.769562654</v>
      </c>
      <c r="C39" s="344">
        <f>B39/B25</f>
        <v>0.76075686089527017</v>
      </c>
      <c r="D39" s="335">
        <f>B39/($B$11/1000)</f>
        <v>293269.62991208618</v>
      </c>
      <c r="E39" s="336">
        <f>B39/($B$10/1000)</f>
        <v>205482.85263332003</v>
      </c>
      <c r="F39" s="333">
        <f>F25-F37</f>
        <v>12761353.860324737</v>
      </c>
      <c r="G39" s="344">
        <f>F39/F25</f>
        <v>0.77113713628083436</v>
      </c>
      <c r="H39" s="335">
        <f>F39/($F$11/1000)</f>
        <v>332977.26967579219</v>
      </c>
      <c r="I39" s="336">
        <f>F39/($F$10/1000)</f>
        <v>249732.95225684415</v>
      </c>
      <c r="J39" s="333">
        <f>J25-J37</f>
        <v>14022490.281176776</v>
      </c>
      <c r="K39" s="344">
        <f>J39/J25</f>
        <v>0.76713158848153917</v>
      </c>
      <c r="L39" s="335">
        <f>J39/($J$11/1000)</f>
        <v>343015.90707379585</v>
      </c>
      <c r="M39" s="336">
        <f t="shared" si="23"/>
        <v>274412.72565903672</v>
      </c>
      <c r="N39" s="333">
        <f>N25-N37</f>
        <v>14695053.664086079</v>
      </c>
      <c r="O39" s="344">
        <f>N39/N25</f>
        <v>0.76428950885207292</v>
      </c>
      <c r="P39" s="335">
        <f>N39/($N$11/1000)</f>
        <v>355030.16752642073</v>
      </c>
      <c r="Q39" s="336">
        <f>N39/($N$10/1000)</f>
        <v>287574.43569640076</v>
      </c>
      <c r="R39" s="333">
        <f>R25-R37</f>
        <v>15415138.183810212</v>
      </c>
      <c r="S39" s="345">
        <f>R39/R25</f>
        <v>0.76196032709411965</v>
      </c>
      <c r="T39" s="335">
        <f>R39/($R$11/1000)</f>
        <v>367885.49911245791</v>
      </c>
      <c r="U39" s="336">
        <f>R39/($R$10/1000)</f>
        <v>301666.10927221546</v>
      </c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</row>
    <row r="40" spans="1:61">
      <c r="A40" s="280"/>
      <c r="B40" s="306"/>
      <c r="C40" s="289"/>
      <c r="E40" s="289"/>
      <c r="F40" s="306"/>
      <c r="G40" s="289"/>
      <c r="I40" s="289"/>
      <c r="J40" s="306"/>
      <c r="K40" s="289"/>
      <c r="M40" s="289"/>
      <c r="N40" s="307"/>
      <c r="O40" s="289"/>
      <c r="Q40" s="289"/>
      <c r="R40" s="307"/>
      <c r="U40" s="289"/>
    </row>
    <row r="41" spans="1:61">
      <c r="A41" s="310" t="s">
        <v>468</v>
      </c>
      <c r="B41" s="297"/>
      <c r="C41" s="289"/>
      <c r="D41" s="315"/>
      <c r="E41" s="316"/>
      <c r="F41" s="297"/>
      <c r="G41" s="289"/>
      <c r="H41" s="315"/>
      <c r="I41" s="316"/>
      <c r="J41" s="297"/>
      <c r="K41" s="289"/>
      <c r="L41" s="315"/>
      <c r="M41" s="316"/>
      <c r="N41" s="298"/>
      <c r="O41" s="289"/>
      <c r="P41" s="315"/>
      <c r="Q41" s="316"/>
      <c r="R41" s="298"/>
      <c r="T41" s="315"/>
      <c r="U41" s="316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</row>
    <row r="42" spans="1:61">
      <c r="A42" s="226" t="s">
        <v>469</v>
      </c>
      <c r="B42" s="297">
        <v>920734.91152804275</v>
      </c>
      <c r="C42" s="314">
        <f t="shared" ref="C42:C51" si="30">B42/$B$25</f>
        <v>6.6708934193184591E-2</v>
      </c>
      <c r="D42" s="315">
        <f t="shared" ref="D42:D51" si="31">B42/($B$11/1000)</f>
        <v>25716.106483275213</v>
      </c>
      <c r="E42" s="316">
        <f t="shared" ref="E42:E51" si="32">B42/($B$10/1000)</f>
        <v>18018.295724619231</v>
      </c>
      <c r="F42" s="297">
        <v>1015869.2722472032</v>
      </c>
      <c r="G42" s="314">
        <f>F42/$F$25</f>
        <v>6.1386474351434454E-2</v>
      </c>
      <c r="H42" s="315">
        <f t="shared" ref="H42:H51" si="33">F42/($F$11/1000)</f>
        <v>26506.699862940721</v>
      </c>
      <c r="I42" s="316">
        <f t="shared" ref="I42:I51" si="34">F42/($F$10/1000)</f>
        <v>19880.024897205541</v>
      </c>
      <c r="J42" s="297">
        <v>1062876.1609862845</v>
      </c>
      <c r="K42" s="314">
        <f t="shared" ref="K42:K51" si="35">J42/$J$25</f>
        <v>5.8147009652849094E-2</v>
      </c>
      <c r="L42" s="315">
        <f t="shared" ref="L42:L51" si="36">J42/($J$11/1000)</f>
        <v>25999.906090662535</v>
      </c>
      <c r="M42" s="316">
        <f t="shared" si="23"/>
        <v>20799.924872530028</v>
      </c>
      <c r="N42" s="298">
        <v>1120533.1235539713</v>
      </c>
      <c r="O42" s="314">
        <f>N42/$N$25</f>
        <v>5.8278910048934901E-2</v>
      </c>
      <c r="P42" s="315">
        <f t="shared" ref="P42:P51" si="37">N42/($N$11/1000)</f>
        <v>27071.90267338241</v>
      </c>
      <c r="Q42" s="316">
        <f t="shared" ref="Q42:Q51" si="38">N42/($N$10/1000)</f>
        <v>21928.241165439751</v>
      </c>
      <c r="R42" s="298">
        <v>1180130.406653472</v>
      </c>
      <c r="S42" s="291">
        <f>R42/$R$25</f>
        <v>5.8333084007757788E-2</v>
      </c>
      <c r="T42" s="315">
        <f t="shared" ref="T42:T51" si="39">R42/($R$11/1000)</f>
        <v>28164.059153583887</v>
      </c>
      <c r="U42" s="316">
        <f t="shared" ref="U42:U51" si="40">R42/($R$10/1000)</f>
        <v>23094.528505938786</v>
      </c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</row>
    <row r="43" spans="1:61">
      <c r="A43" s="226" t="s">
        <v>470</v>
      </c>
      <c r="B43" s="297">
        <f>B25*'[2]3 - MAR - Assumptions'!B52</f>
        <v>621102.27842607303</v>
      </c>
      <c r="C43" s="314">
        <f t="shared" si="30"/>
        <v>4.4999999999999998E-2</v>
      </c>
      <c r="D43" s="315">
        <f t="shared" si="31"/>
        <v>17347.373417721519</v>
      </c>
      <c r="E43" s="316">
        <f t="shared" si="32"/>
        <v>12154.643413426087</v>
      </c>
      <c r="F43" s="297">
        <f>F25*'[2]3 - MAR - Assumptions'!C52</f>
        <v>744693.64357713622</v>
      </c>
      <c r="G43" s="314">
        <f t="shared" ref="G43:G49" si="41">F43/$F$25</f>
        <v>4.4999999999999998E-2</v>
      </c>
      <c r="H43" s="315">
        <f t="shared" si="33"/>
        <v>19431.014835672177</v>
      </c>
      <c r="I43" s="316">
        <f t="shared" si="34"/>
        <v>14573.261126754132</v>
      </c>
      <c r="J43" s="297">
        <f>J25*'[2]3 - MAR - Assumptions'!D52</f>
        <v>822560.39527974674</v>
      </c>
      <c r="K43" s="314">
        <f t="shared" si="35"/>
        <v>4.4999999999999998E-2</v>
      </c>
      <c r="L43" s="315">
        <f t="shared" si="36"/>
        <v>20121.340393340182</v>
      </c>
      <c r="M43" s="316">
        <f t="shared" si="23"/>
        <v>16097.072314672147</v>
      </c>
      <c r="N43" s="297">
        <f>N25*'[2]3 - MAR - Assumptions'!E52</f>
        <v>865218.4901465954</v>
      </c>
      <c r="O43" s="314">
        <f t="shared" ref="O43:O49" si="42">N43/$N$25</f>
        <v>4.4999999999999998E-2</v>
      </c>
      <c r="P43" s="315">
        <f t="shared" si="37"/>
        <v>20903.541594708884</v>
      </c>
      <c r="Q43" s="316">
        <f t="shared" si="38"/>
        <v>16931.868691714197</v>
      </c>
      <c r="R43" s="297">
        <f>R25*'[2]3 - MAR - Assumptions'!F52</f>
        <v>910390.20485088055</v>
      </c>
      <c r="S43" s="291">
        <f t="shared" ref="S43:S49" si="43">R43/$R$25</f>
        <v>4.4999999999999998E-2</v>
      </c>
      <c r="T43" s="315">
        <f t="shared" si="39"/>
        <v>21726.652781511159</v>
      </c>
      <c r="U43" s="316">
        <f t="shared" si="40"/>
        <v>17815.855280839151</v>
      </c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</row>
    <row r="44" spans="1:61">
      <c r="A44" s="226" t="s">
        <v>471</v>
      </c>
      <c r="B44" s="297">
        <v>0</v>
      </c>
      <c r="C44" s="314">
        <f t="shared" si="30"/>
        <v>0</v>
      </c>
      <c r="D44" s="315">
        <f t="shared" si="31"/>
        <v>0</v>
      </c>
      <c r="E44" s="316">
        <f t="shared" si="32"/>
        <v>0</v>
      </c>
      <c r="F44" s="297">
        <v>0</v>
      </c>
      <c r="G44" s="314">
        <f>F44/$F$25</f>
        <v>0</v>
      </c>
      <c r="H44" s="315">
        <f t="shared" si="33"/>
        <v>0</v>
      </c>
      <c r="I44" s="316">
        <f t="shared" si="34"/>
        <v>0</v>
      </c>
      <c r="J44" s="297">
        <v>0</v>
      </c>
      <c r="K44" s="314">
        <f t="shared" si="35"/>
        <v>0</v>
      </c>
      <c r="L44" s="315">
        <f t="shared" si="36"/>
        <v>0</v>
      </c>
      <c r="M44" s="316">
        <f t="shared" si="23"/>
        <v>0</v>
      </c>
      <c r="N44" s="298">
        <v>0</v>
      </c>
      <c r="O44" s="314">
        <f>N44/$N$25</f>
        <v>0</v>
      </c>
      <c r="P44" s="315">
        <f t="shared" si="37"/>
        <v>0</v>
      </c>
      <c r="Q44" s="316">
        <f t="shared" si="38"/>
        <v>0</v>
      </c>
      <c r="R44" s="298">
        <v>0</v>
      </c>
      <c r="S44" s="291">
        <f t="shared" si="43"/>
        <v>0</v>
      </c>
      <c r="T44" s="315">
        <f t="shared" si="39"/>
        <v>0</v>
      </c>
      <c r="U44" s="316">
        <f t="shared" si="40"/>
        <v>0</v>
      </c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</row>
    <row r="45" spans="1:61">
      <c r="A45" s="226" t="s">
        <v>472</v>
      </c>
      <c r="B45" s="297">
        <v>0</v>
      </c>
      <c r="C45" s="314">
        <f>B45/$B$25</f>
        <v>0</v>
      </c>
      <c r="D45" s="315">
        <f>B45/($B$11/1000)</f>
        <v>0</v>
      </c>
      <c r="E45" s="316">
        <f>B45/($B$10/1000)</f>
        <v>0</v>
      </c>
      <c r="F45" s="297">
        <v>0</v>
      </c>
      <c r="G45" s="314">
        <f>F45/$F$25</f>
        <v>0</v>
      </c>
      <c r="H45" s="315">
        <f>F45/($F$11/1000)</f>
        <v>0</v>
      </c>
      <c r="I45" s="316">
        <f t="shared" si="34"/>
        <v>0</v>
      </c>
      <c r="J45" s="297">
        <v>0</v>
      </c>
      <c r="K45" s="314">
        <f>J45/$J$25</f>
        <v>0</v>
      </c>
      <c r="L45" s="315">
        <f t="shared" si="36"/>
        <v>0</v>
      </c>
      <c r="M45" s="316">
        <f>J45/($J$10/1000)</f>
        <v>0</v>
      </c>
      <c r="N45" s="298">
        <v>0</v>
      </c>
      <c r="O45" s="314">
        <f>N45/$N$25</f>
        <v>0</v>
      </c>
      <c r="P45" s="315">
        <f>N45/($N$11/1000)</f>
        <v>0</v>
      </c>
      <c r="Q45" s="316">
        <f>N45/($N$10/1000)</f>
        <v>0</v>
      </c>
      <c r="R45" s="298">
        <v>0</v>
      </c>
      <c r="S45" s="291">
        <f>R45/$R$25</f>
        <v>0</v>
      </c>
      <c r="T45" s="315">
        <f>R45/($R$11/1000)</f>
        <v>0</v>
      </c>
      <c r="U45" s="316">
        <f>R45/($R$10/1000)</f>
        <v>0</v>
      </c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</row>
    <row r="46" spans="1:61">
      <c r="A46" s="226" t="s">
        <v>473</v>
      </c>
      <c r="B46" s="297">
        <v>210453.69406355266</v>
      </c>
      <c r="C46" s="314">
        <f t="shared" si="30"/>
        <v>1.5247756387013624E-2</v>
      </c>
      <c r="D46" s="315">
        <f t="shared" si="31"/>
        <v>5877.9671961771919</v>
      </c>
      <c r="E46" s="316">
        <f t="shared" si="32"/>
        <v>4118.4675941986816</v>
      </c>
      <c r="F46" s="297">
        <v>239028.06405816544</v>
      </c>
      <c r="G46" s="314">
        <f t="shared" si="41"/>
        <v>1.4443876317984577E-2</v>
      </c>
      <c r="H46" s="315">
        <f t="shared" si="33"/>
        <v>6236.8705559860518</v>
      </c>
      <c r="I46" s="316">
        <f t="shared" si="34"/>
        <v>4677.6529169895393</v>
      </c>
      <c r="J46" s="297">
        <v>332148.80030821392</v>
      </c>
      <c r="K46" s="314">
        <f t="shared" si="35"/>
        <v>1.8170940516515341E-2</v>
      </c>
      <c r="L46" s="315">
        <f t="shared" si="36"/>
        <v>8124.9706533320423</v>
      </c>
      <c r="M46" s="316">
        <f t="shared" si="23"/>
        <v>6499.9765226656345</v>
      </c>
      <c r="N46" s="298">
        <v>420199.92133273924</v>
      </c>
      <c r="O46" s="314">
        <f t="shared" si="42"/>
        <v>2.1854591268350588E-2</v>
      </c>
      <c r="P46" s="315">
        <f t="shared" si="37"/>
        <v>10151.963502518403</v>
      </c>
      <c r="Q46" s="316">
        <f t="shared" si="38"/>
        <v>8223.0904370399057</v>
      </c>
      <c r="R46" s="298">
        <v>590065.20332673599</v>
      </c>
      <c r="S46" s="291">
        <f t="shared" si="43"/>
        <v>2.9166542003878894E-2</v>
      </c>
      <c r="T46" s="315">
        <f t="shared" si="39"/>
        <v>14082.029576791943</v>
      </c>
      <c r="U46" s="316">
        <f t="shared" si="40"/>
        <v>11547.264252969393</v>
      </c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</row>
    <row r="47" spans="1:61">
      <c r="A47" s="226" t="s">
        <v>474</v>
      </c>
      <c r="B47" s="297">
        <f>B25*'[2]3 - MAR - Assumptions'!B57</f>
        <v>690113.64269563684</v>
      </c>
      <c r="C47" s="314">
        <f t="shared" si="30"/>
        <v>0.05</v>
      </c>
      <c r="D47" s="315">
        <f t="shared" si="31"/>
        <v>19274.859353023912</v>
      </c>
      <c r="E47" s="316">
        <f t="shared" si="32"/>
        <v>13505.159348251209</v>
      </c>
      <c r="F47" s="297">
        <f>F25*'[2]3 - MAR - Assumptions'!C57</f>
        <v>827437.38175237365</v>
      </c>
      <c r="G47" s="314">
        <f t="shared" si="41"/>
        <v>0.05</v>
      </c>
      <c r="H47" s="315">
        <f t="shared" si="33"/>
        <v>21590.016484080199</v>
      </c>
      <c r="I47" s="316">
        <f t="shared" si="34"/>
        <v>16192.51236306015</v>
      </c>
      <c r="J47" s="297">
        <f>J25*'[2]3 - MAR - Assumptions'!D57</f>
        <v>913955.99475527427</v>
      </c>
      <c r="K47" s="314">
        <f t="shared" si="35"/>
        <v>0.05</v>
      </c>
      <c r="L47" s="315">
        <f t="shared" si="36"/>
        <v>22357.044881489095</v>
      </c>
      <c r="M47" s="316">
        <f t="shared" si="23"/>
        <v>17885.635905191277</v>
      </c>
      <c r="N47" s="297">
        <f>N25*'[2]3 - MAR - Assumptions'!E57</f>
        <v>961353.87794066174</v>
      </c>
      <c r="O47" s="314">
        <f t="shared" si="42"/>
        <v>0.05</v>
      </c>
      <c r="P47" s="315">
        <f t="shared" si="37"/>
        <v>23226.157327454319</v>
      </c>
      <c r="Q47" s="316">
        <f t="shared" si="38"/>
        <v>18813.187435238</v>
      </c>
      <c r="R47" s="297">
        <f>R25*'[2]3 - MAR - Assumptions'!F57</f>
        <v>1011544.672056534</v>
      </c>
      <c r="S47" s="291">
        <f t="shared" si="43"/>
        <v>0.05</v>
      </c>
      <c r="T47" s="315">
        <f t="shared" si="39"/>
        <v>24140.725312790175</v>
      </c>
      <c r="U47" s="316">
        <f>R47/($R$10/1000)</f>
        <v>19795.394756487945</v>
      </c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</row>
    <row r="48" spans="1:61">
      <c r="A48" s="226" t="s">
        <v>475</v>
      </c>
      <c r="B48" s="297">
        <v>157840.27054766449</v>
      </c>
      <c r="C48" s="314">
        <f t="shared" si="30"/>
        <v>1.1435817290260218E-2</v>
      </c>
      <c r="D48" s="315">
        <f t="shared" si="31"/>
        <v>4408.4753971328937</v>
      </c>
      <c r="E48" s="316">
        <f t="shared" si="32"/>
        <v>3088.8506956490114</v>
      </c>
      <c r="F48" s="297">
        <v>179271.04804362406</v>
      </c>
      <c r="G48" s="314">
        <f t="shared" si="41"/>
        <v>1.0832907238488431E-2</v>
      </c>
      <c r="H48" s="315">
        <f t="shared" si="33"/>
        <v>4677.6529169895384</v>
      </c>
      <c r="I48" s="316">
        <f t="shared" si="34"/>
        <v>3508.2396877421538</v>
      </c>
      <c r="J48" s="297">
        <v>199289.28018492833</v>
      </c>
      <c r="K48" s="314">
        <f t="shared" si="35"/>
        <v>1.0902564309909204E-2</v>
      </c>
      <c r="L48" s="315">
        <f t="shared" si="36"/>
        <v>4874.982391999225</v>
      </c>
      <c r="M48" s="316">
        <f t="shared" si="23"/>
        <v>3899.9859135993802</v>
      </c>
      <c r="N48" s="297">
        <v>210099.96066636962</v>
      </c>
      <c r="O48" s="314">
        <f t="shared" si="42"/>
        <v>1.0927295634175294E-2</v>
      </c>
      <c r="P48" s="315">
        <f t="shared" si="37"/>
        <v>5075.9817512592017</v>
      </c>
      <c r="Q48" s="316">
        <f t="shared" si="38"/>
        <v>4111.5452185199529</v>
      </c>
      <c r="R48" s="297">
        <v>221274.45124752601</v>
      </c>
      <c r="S48" s="291">
        <f t="shared" si="43"/>
        <v>1.0937453251454586E-2</v>
      </c>
      <c r="T48" s="315">
        <f t="shared" si="39"/>
        <v>5280.7610912969785</v>
      </c>
      <c r="U48" s="316">
        <f>R48/($R$10/1000)</f>
        <v>4330.2240948635226</v>
      </c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</row>
    <row r="49" spans="1:61">
      <c r="A49" s="226" t="s">
        <v>476</v>
      </c>
      <c r="B49" s="297">
        <v>315680.54109532898</v>
      </c>
      <c r="C49" s="314">
        <f t="shared" si="30"/>
        <v>2.2871634580520436E-2</v>
      </c>
      <c r="D49" s="315">
        <f t="shared" si="31"/>
        <v>8816.9507942657874</v>
      </c>
      <c r="E49" s="315">
        <f t="shared" si="32"/>
        <v>6177.7013912980228</v>
      </c>
      <c r="F49" s="297">
        <v>358542.09608724812</v>
      </c>
      <c r="G49" s="314">
        <f t="shared" si="41"/>
        <v>2.1665814476976863E-2</v>
      </c>
      <c r="H49" s="315">
        <f t="shared" si="33"/>
        <v>9355.3058339790769</v>
      </c>
      <c r="I49" s="316">
        <f t="shared" si="34"/>
        <v>7016.4793754843076</v>
      </c>
      <c r="J49" s="297">
        <v>398578.56036985666</v>
      </c>
      <c r="K49" s="314">
        <f t="shared" si="35"/>
        <v>2.1805128619818408E-2</v>
      </c>
      <c r="L49" s="315">
        <f t="shared" si="36"/>
        <v>9749.96478399845</v>
      </c>
      <c r="M49" s="316">
        <f t="shared" si="23"/>
        <v>7799.9718271987604</v>
      </c>
      <c r="N49" s="298">
        <v>420199.92133273924</v>
      </c>
      <c r="O49" s="314">
        <f t="shared" si="42"/>
        <v>2.1854591268350588E-2</v>
      </c>
      <c r="P49" s="315">
        <f t="shared" si="37"/>
        <v>10151.963502518403</v>
      </c>
      <c r="Q49" s="316">
        <f t="shared" si="38"/>
        <v>8223.0904370399057</v>
      </c>
      <c r="R49" s="298">
        <v>442548.90249505203</v>
      </c>
      <c r="S49" s="291">
        <f t="shared" si="43"/>
        <v>2.1874906502909172E-2</v>
      </c>
      <c r="T49" s="315">
        <f t="shared" si="39"/>
        <v>10561.522182593957</v>
      </c>
      <c r="U49" s="316">
        <f t="shared" si="40"/>
        <v>8660.4481897270452</v>
      </c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</row>
    <row r="50" spans="1:61">
      <c r="A50" s="271" t="s">
        <v>477</v>
      </c>
      <c r="B50" s="340">
        <v>0</v>
      </c>
      <c r="C50" s="341">
        <f>B50/$B$25</f>
        <v>0</v>
      </c>
      <c r="D50" s="329">
        <f>B50/($B$11/1000)</f>
        <v>0</v>
      </c>
      <c r="E50" s="329">
        <f>B50/($B$10/1000)</f>
        <v>0</v>
      </c>
      <c r="F50" s="340">
        <v>0</v>
      </c>
      <c r="G50" s="341">
        <f>F50/$F$25</f>
        <v>0</v>
      </c>
      <c r="H50" s="329">
        <f>F50/($F$11/1000)</f>
        <v>0</v>
      </c>
      <c r="I50" s="330">
        <f t="shared" si="34"/>
        <v>0</v>
      </c>
      <c r="J50" s="340">
        <v>0</v>
      </c>
      <c r="K50" s="341">
        <f>J50/$J$25</f>
        <v>0</v>
      </c>
      <c r="L50" s="329">
        <f t="shared" si="36"/>
        <v>0</v>
      </c>
      <c r="M50" s="330">
        <f>J50/($J$10/1000)</f>
        <v>0</v>
      </c>
      <c r="N50" s="342">
        <v>0</v>
      </c>
      <c r="O50" s="341">
        <f>N50/$N$25</f>
        <v>0</v>
      </c>
      <c r="P50" s="329">
        <f>N50/($N$11/1000)</f>
        <v>0</v>
      </c>
      <c r="Q50" s="330">
        <f>N50/($N$10/1000)</f>
        <v>0</v>
      </c>
      <c r="R50" s="342">
        <v>0</v>
      </c>
      <c r="S50" s="343">
        <f>R50/$R$25</f>
        <v>0</v>
      </c>
      <c r="T50" s="329">
        <f>R50/($R$11/1000)</f>
        <v>0</v>
      </c>
      <c r="U50" s="330">
        <f>R50/($R$10/1000)</f>
        <v>0</v>
      </c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</row>
    <row r="51" spans="1:61" s="332" customFormat="1" ht="11">
      <c r="A51" s="332" t="s">
        <v>464</v>
      </c>
      <c r="B51" s="333">
        <f>SUM(B42:B49)</f>
        <v>2915925.3383562989</v>
      </c>
      <c r="C51" s="334">
        <f t="shared" si="30"/>
        <v>0.21126414245097888</v>
      </c>
      <c r="D51" s="335">
        <f t="shared" si="31"/>
        <v>81441.732641596522</v>
      </c>
      <c r="E51" s="336">
        <f t="shared" si="32"/>
        <v>57063.118167442248</v>
      </c>
      <c r="F51" s="333">
        <f>SUM(F42:F49)</f>
        <v>3364841.5057657505</v>
      </c>
      <c r="G51" s="334">
        <f>F51/$B$25</f>
        <v>0.24378894268938242</v>
      </c>
      <c r="H51" s="335">
        <f t="shared" si="33"/>
        <v>87797.56048964776</v>
      </c>
      <c r="I51" s="336">
        <f t="shared" si="34"/>
        <v>65848.170367235827</v>
      </c>
      <c r="J51" s="333">
        <f>SUM(J42:J49)</f>
        <v>3729409.1918843044</v>
      </c>
      <c r="K51" s="334">
        <f t="shared" si="35"/>
        <v>0.20402564309909205</v>
      </c>
      <c r="L51" s="335">
        <f t="shared" si="36"/>
        <v>91228.209194821524</v>
      </c>
      <c r="M51" s="336">
        <f t="shared" si="23"/>
        <v>72982.567355857231</v>
      </c>
      <c r="N51" s="346">
        <f>SUM(N42:N49)</f>
        <v>3997605.2949730768</v>
      </c>
      <c r="O51" s="334">
        <f>N51/$N$25</f>
        <v>0.2079153882198114</v>
      </c>
      <c r="P51" s="335">
        <f t="shared" si="37"/>
        <v>96581.510351841629</v>
      </c>
      <c r="Q51" s="336">
        <f t="shared" si="38"/>
        <v>78231.023384991713</v>
      </c>
      <c r="R51" s="346">
        <f>SUM(R42:R49)</f>
        <v>4355953.8406302007</v>
      </c>
      <c r="S51" s="337">
        <f>R51/$R$25</f>
        <v>0.21531198576600044</v>
      </c>
      <c r="T51" s="335">
        <f t="shared" si="39"/>
        <v>103955.7500985681</v>
      </c>
      <c r="U51" s="336">
        <f t="shared" si="40"/>
        <v>85243.715080825845</v>
      </c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7"/>
      <c r="AJ51" s="347"/>
      <c r="AK51" s="347"/>
      <c r="AL51" s="347"/>
      <c r="AM51" s="347"/>
      <c r="AN51" s="347"/>
      <c r="AO51" s="347"/>
      <c r="AP51" s="347"/>
      <c r="AQ51" s="347"/>
      <c r="AR51" s="347"/>
      <c r="AS51" s="347"/>
      <c r="AT51" s="347"/>
      <c r="AU51" s="347"/>
      <c r="AV51" s="347"/>
      <c r="AW51" s="347"/>
      <c r="AX51" s="347"/>
      <c r="AY51" s="347"/>
      <c r="AZ51" s="347"/>
      <c r="BA51" s="347"/>
      <c r="BB51" s="347"/>
      <c r="BC51" s="347"/>
      <c r="BD51" s="347"/>
      <c r="BE51" s="347"/>
      <c r="BF51" s="347"/>
      <c r="BG51" s="347"/>
      <c r="BH51" s="347"/>
      <c r="BI51" s="347"/>
    </row>
    <row r="52" spans="1:61">
      <c r="A52" s="280"/>
      <c r="B52" s="306"/>
      <c r="C52" s="289"/>
      <c r="E52" s="289"/>
      <c r="F52" s="306"/>
      <c r="G52" s="289"/>
      <c r="I52" s="289"/>
      <c r="J52" s="306"/>
      <c r="K52" s="289"/>
      <c r="M52" s="289"/>
      <c r="N52" s="307"/>
      <c r="O52" s="289"/>
      <c r="Q52" s="289"/>
      <c r="R52" s="307"/>
      <c r="U52" s="289"/>
    </row>
    <row r="53" spans="1:61" s="332" customFormat="1" ht="11">
      <c r="A53" s="332" t="s">
        <v>478</v>
      </c>
      <c r="B53" s="348">
        <f>B39-B51</f>
        <v>7584248.4312063549</v>
      </c>
      <c r="C53" s="349">
        <f>B53/$B$25</f>
        <v>0.54949271844429126</v>
      </c>
      <c r="D53" s="350">
        <f>B53/($B$11/1000)</f>
        <v>211827.89727048963</v>
      </c>
      <c r="E53" s="351">
        <f>B53/($B$10/1000)</f>
        <v>148419.73446587779</v>
      </c>
      <c r="F53" s="348">
        <f>F39-F51</f>
        <v>9396512.3545589857</v>
      </c>
      <c r="G53" s="349">
        <f>F53/$F$25</f>
        <v>0.56780806389594995</v>
      </c>
      <c r="H53" s="350">
        <f>F53/($F$11/1000)</f>
        <v>245179.70918614444</v>
      </c>
      <c r="I53" s="351">
        <f>F53/($F$10/1000)</f>
        <v>183884.78188960833</v>
      </c>
      <c r="J53" s="348">
        <f>J39-J51</f>
        <v>10293081.08929247</v>
      </c>
      <c r="K53" s="349">
        <f>J53/$J$25</f>
        <v>0.56310594538244707</v>
      </c>
      <c r="L53" s="350">
        <f>J53/($J$11/1000)</f>
        <v>251787.69787897432</v>
      </c>
      <c r="M53" s="351">
        <f t="shared" si="23"/>
        <v>201430.15830317946</v>
      </c>
      <c r="N53" s="352">
        <f>N25-N37-N51</f>
        <v>10697448.369113002</v>
      </c>
      <c r="O53" s="349">
        <f>N53/$N$25</f>
        <v>0.55637412063226155</v>
      </c>
      <c r="P53" s="350">
        <f>N53/($N$11/1000)</f>
        <v>258448.65717457907</v>
      </c>
      <c r="Q53" s="351">
        <f>N53/($N$10/1000)</f>
        <v>209343.41231140905</v>
      </c>
      <c r="R53" s="352">
        <f>R25-R37-R51</f>
        <v>11059184.343180012</v>
      </c>
      <c r="S53" s="353">
        <f>R53/$R$25</f>
        <v>0.54664834132811924</v>
      </c>
      <c r="T53" s="350">
        <f>R53/($R$11/1000)</f>
        <v>263929.74901388981</v>
      </c>
      <c r="U53" s="351">
        <f>R53/($R$10/1000)</f>
        <v>216422.39419138967</v>
      </c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  <c r="BC53" s="338"/>
      <c r="BD53" s="338"/>
      <c r="BE53" s="338"/>
      <c r="BF53" s="338"/>
      <c r="BG53" s="338"/>
      <c r="BH53" s="338"/>
      <c r="BI53" s="338"/>
    </row>
    <row r="54" spans="1:61">
      <c r="A54" s="280"/>
      <c r="B54" s="306"/>
      <c r="C54" s="289"/>
      <c r="E54" s="289"/>
      <c r="F54" s="306"/>
      <c r="G54" s="289"/>
      <c r="I54" s="289"/>
      <c r="J54" s="306"/>
      <c r="K54" s="289"/>
      <c r="M54" s="289"/>
      <c r="N54" s="307"/>
      <c r="O54" s="289"/>
      <c r="Q54" s="289"/>
      <c r="R54" s="307"/>
      <c r="U54" s="289"/>
    </row>
    <row r="55" spans="1:61">
      <c r="A55" s="310" t="s">
        <v>479</v>
      </c>
      <c r="B55" s="297"/>
      <c r="C55" s="289"/>
      <c r="E55" s="289"/>
      <c r="F55" s="297"/>
      <c r="G55" s="289"/>
      <c r="I55" s="289"/>
      <c r="J55" s="297"/>
      <c r="K55" s="289"/>
      <c r="M55" s="289"/>
      <c r="N55" s="298"/>
      <c r="O55" s="289"/>
      <c r="Q55" s="289"/>
      <c r="R55" s="298"/>
      <c r="U55" s="289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</row>
    <row r="56" spans="1:61">
      <c r="A56" s="226" t="s">
        <v>480</v>
      </c>
      <c r="B56" s="297">
        <v>150</v>
      </c>
      <c r="C56" s="314">
        <f>B56/$B$25</f>
        <v>1.0867775299593303E-5</v>
      </c>
      <c r="D56" s="315">
        <f>B56/($B$11/1000)</f>
        <v>4.1894968075985641</v>
      </c>
      <c r="E56" s="316">
        <f>B56/($B$10/1000)</f>
        <v>2.9354207436399218</v>
      </c>
      <c r="F56" s="297">
        <v>153</v>
      </c>
      <c r="G56" s="314">
        <f>F56/$F$25</f>
        <v>9.2454126060857729E-6</v>
      </c>
      <c r="H56" s="315">
        <f>F56/($F$11/1000)</f>
        <v>3.9921722113502933</v>
      </c>
      <c r="I56" s="316">
        <f>F56/($F$10/1000)</f>
        <v>2.9941291585127199</v>
      </c>
      <c r="J56" s="297">
        <v>156.06</v>
      </c>
      <c r="K56" s="314">
        <f>J56/$J$25</f>
        <v>8.5376101746445396E-6</v>
      </c>
      <c r="L56" s="315">
        <f>J56/($J$11/1000)</f>
        <v>3.8175146771037181</v>
      </c>
      <c r="M56" s="316">
        <f t="shared" si="23"/>
        <v>3.0540117416829746</v>
      </c>
      <c r="N56" s="297">
        <v>159.18120000000002</v>
      </c>
      <c r="O56" s="314">
        <f>N56/$B$25</f>
        <v>1.1532970090130812E-5</v>
      </c>
      <c r="P56" s="315">
        <f>N56/($N$11/1000)</f>
        <v>3.8457925636007833</v>
      </c>
      <c r="Q56" s="316">
        <f>N56/($N$10/1000)</f>
        <v>3.1150919765166343</v>
      </c>
      <c r="R56" s="297">
        <v>162.36482400000003</v>
      </c>
      <c r="S56" s="291">
        <f>R56/$R$25</f>
        <v>8.0255884137030806E-6</v>
      </c>
      <c r="T56" s="315">
        <f>R56/($R$11/1000)</f>
        <v>3.8748705073743501</v>
      </c>
      <c r="U56" s="316">
        <f>R56/($R$10/1000)</f>
        <v>3.1773938160469672</v>
      </c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</row>
    <row r="57" spans="1:61">
      <c r="A57" s="226" t="s">
        <v>481</v>
      </c>
      <c r="B57" s="297">
        <v>70.804597701149419</v>
      </c>
      <c r="C57" s="314">
        <f>B57/$B$25</f>
        <v>5.1299230532946161E-6</v>
      </c>
      <c r="D57" s="315">
        <f>B57/($B$11/1000)</f>
        <v>1.9775709068817744</v>
      </c>
      <c r="E57" s="316">
        <f>B57/($B$10/1000)</f>
        <v>1.3856085655802235</v>
      </c>
      <c r="F57" s="297">
        <v>71.400000000000006</v>
      </c>
      <c r="G57" s="314">
        <f>F57/$F$25</f>
        <v>4.3145258828400276E-6</v>
      </c>
      <c r="H57" s="315">
        <f>F57/($F$11/1000)</f>
        <v>1.8630136986301371</v>
      </c>
      <c r="I57" s="316">
        <f>F57/($F$10/1000)</f>
        <v>1.3972602739726028</v>
      </c>
      <c r="J57" s="297">
        <v>72.099999999999994</v>
      </c>
      <c r="K57" s="314">
        <f>J57/$J$25</f>
        <v>3.9443912187099271E-6</v>
      </c>
      <c r="L57" s="315">
        <f>J57/($J$11/1000)</f>
        <v>1.7636986301369861</v>
      </c>
      <c r="M57" s="316">
        <f t="shared" si="23"/>
        <v>1.4109589041095889</v>
      </c>
      <c r="N57" s="298">
        <v>72.8</v>
      </c>
      <c r="O57" s="314">
        <f>N57/$B$25</f>
        <v>5.2744936120692832E-6</v>
      </c>
      <c r="P57" s="315">
        <f>N57/($N$11/1000)</f>
        <v>1.758836462032809</v>
      </c>
      <c r="Q57" s="316">
        <f>N57/($N$10/1000)</f>
        <v>1.4246575342465753</v>
      </c>
      <c r="R57" s="298">
        <v>73.5</v>
      </c>
      <c r="S57" s="291">
        <f>R57/$R$25</f>
        <v>3.6330575421137793E-6</v>
      </c>
      <c r="T57" s="315">
        <f>R57/($R$11/1000)</f>
        <v>1.7540928833945872</v>
      </c>
      <c r="U57" s="316">
        <f>R57/($R$10/1000)</f>
        <v>1.4383561643835616</v>
      </c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</row>
    <row r="58" spans="1:61">
      <c r="A58" s="226" t="s">
        <v>482</v>
      </c>
      <c r="B58" s="297">
        <v>0</v>
      </c>
      <c r="C58" s="314">
        <f>B58/$B$25</f>
        <v>0</v>
      </c>
      <c r="D58" s="315">
        <f>B58/($B$11/1000)</f>
        <v>0</v>
      </c>
      <c r="E58" s="316">
        <f>B58/($B$10/1000)</f>
        <v>0</v>
      </c>
      <c r="F58" s="297">
        <v>0</v>
      </c>
      <c r="G58" s="314">
        <f>F58/$F$25</f>
        <v>0</v>
      </c>
      <c r="H58" s="315">
        <f>F58/($F$11/1000)</f>
        <v>0</v>
      </c>
      <c r="I58" s="316">
        <f>F58/($F$10/1000)</f>
        <v>0</v>
      </c>
      <c r="J58" s="297">
        <v>0</v>
      </c>
      <c r="K58" s="314">
        <f>J58/$J$25</f>
        <v>0</v>
      </c>
      <c r="L58" s="315">
        <f>J58/($J$11/1000)</f>
        <v>0</v>
      </c>
      <c r="M58" s="316">
        <f t="shared" si="23"/>
        <v>0</v>
      </c>
      <c r="N58" s="297">
        <v>0</v>
      </c>
      <c r="O58" s="314">
        <f>N58/$B$25</f>
        <v>0</v>
      </c>
      <c r="P58" s="315">
        <f>N58/($N$11/1000)</f>
        <v>0</v>
      </c>
      <c r="Q58" s="316">
        <f>N58/($N$10/1000)</f>
        <v>0</v>
      </c>
      <c r="R58" s="297">
        <v>0</v>
      </c>
      <c r="S58" s="291">
        <f>R58/$R$25</f>
        <v>0</v>
      </c>
      <c r="T58" s="315">
        <f>R58/($R$11/1000)</f>
        <v>0</v>
      </c>
      <c r="U58" s="316">
        <f>R58/($R$10/1000)</f>
        <v>0</v>
      </c>
    </row>
    <row r="59" spans="1:61">
      <c r="A59" s="226" t="s">
        <v>483</v>
      </c>
      <c r="B59" s="340">
        <v>157840.27054766449</v>
      </c>
      <c r="C59" s="341">
        <f>B59/$B$25</f>
        <v>1.1435817290260218E-2</v>
      </c>
      <c r="D59" s="329">
        <f>B59/($B$11/1000)</f>
        <v>4408.4753971328937</v>
      </c>
      <c r="E59" s="330">
        <f>B59/($B$10/1000)</f>
        <v>3088.8506956490114</v>
      </c>
      <c r="F59" s="340">
        <v>239028.06405816544</v>
      </c>
      <c r="G59" s="341">
        <f>F59/$F$25</f>
        <v>1.4443876317984577E-2</v>
      </c>
      <c r="H59" s="329">
        <f>F59/($F$11/1000)</f>
        <v>6236.8705559860518</v>
      </c>
      <c r="I59" s="330">
        <f>F59/($F$10/1000)</f>
        <v>4677.6529169895393</v>
      </c>
      <c r="J59" s="340">
        <v>398578.56036985666</v>
      </c>
      <c r="K59" s="341">
        <f>J59/$J$25</f>
        <v>2.1805128619818408E-2</v>
      </c>
      <c r="L59" s="329">
        <f>J59/($J$11/1000)</f>
        <v>9749.96478399845</v>
      </c>
      <c r="M59" s="330">
        <f t="shared" si="23"/>
        <v>7799.9718271987604</v>
      </c>
      <c r="N59" s="342">
        <v>560266.56177698565</v>
      </c>
      <c r="O59" s="341">
        <f>N59/$B$25</f>
        <v>4.0592340675119937E-2</v>
      </c>
      <c r="P59" s="329">
        <f>N59/($N$11/1000)</f>
        <v>13535.951336691205</v>
      </c>
      <c r="Q59" s="330">
        <f>N59/($N$10/1000)</f>
        <v>10964.120582719876</v>
      </c>
      <c r="R59" s="342">
        <v>590065.20332673599</v>
      </c>
      <c r="S59" s="343">
        <f>R59/$R$25</f>
        <v>2.9166542003878894E-2</v>
      </c>
      <c r="T59" s="329">
        <f>R59/($R$11/1000)</f>
        <v>14082.029576791943</v>
      </c>
      <c r="U59" s="330">
        <f>R59/($R$10/1000)</f>
        <v>11547.264252969393</v>
      </c>
      <c r="V59" s="354"/>
      <c r="W59" s="354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</row>
    <row r="60" spans="1:61" s="332" customFormat="1" ht="11">
      <c r="A60" s="332" t="s">
        <v>464</v>
      </c>
      <c r="B60" s="333">
        <f>SUM(B56:B59)</f>
        <v>158061.07514536564</v>
      </c>
      <c r="C60" s="334">
        <f>B60/$B$25</f>
        <v>1.1451814988613106E-2</v>
      </c>
      <c r="D60" s="335">
        <f>B60/($B$11/1000)</f>
        <v>4414.642464847374</v>
      </c>
      <c r="E60" s="336">
        <f>B60/($B$10/1000)</f>
        <v>3093.1717249582316</v>
      </c>
      <c r="F60" s="333">
        <f>SUM(F56:F59)</f>
        <v>239252.46405816544</v>
      </c>
      <c r="G60" s="334">
        <f>F60/$F$25</f>
        <v>1.4457436256473503E-2</v>
      </c>
      <c r="H60" s="335">
        <f>F60/($F$11/1000)</f>
        <v>6242.7257418960316</v>
      </c>
      <c r="I60" s="336">
        <f>F60/($F$10/1000)</f>
        <v>4682.0443064220244</v>
      </c>
      <c r="J60" s="333">
        <f>SUM(J56:J59)</f>
        <v>398806.72036985663</v>
      </c>
      <c r="K60" s="334">
        <f>J60/$F$25</f>
        <v>2.4098906404569909E-2</v>
      </c>
      <c r="L60" s="335">
        <f>J60/($J$11/1000)</f>
        <v>9755.5459973056895</v>
      </c>
      <c r="M60" s="336">
        <f t="shared" si="23"/>
        <v>7804.4367978445525</v>
      </c>
      <c r="N60" s="333">
        <f>SUM(N56:N59)</f>
        <v>560498.54297698569</v>
      </c>
      <c r="O60" s="334">
        <f>N60/$B$25</f>
        <v>4.0609148138822139E-2</v>
      </c>
      <c r="P60" s="335">
        <f>N60/($N$11/1000)</f>
        <v>13541.55596571684</v>
      </c>
      <c r="Q60" s="336">
        <f>N60/($N$10/1000)</f>
        <v>10968.66033223064</v>
      </c>
      <c r="R60" s="333">
        <f>SUM(R56:R59)</f>
        <v>590301.06815073604</v>
      </c>
      <c r="S60" s="337">
        <f>R60/$R$25</f>
        <v>2.9178200649834715E-2</v>
      </c>
      <c r="T60" s="335">
        <f>R60/($R$11/1000)</f>
        <v>14087.658540182712</v>
      </c>
      <c r="U60" s="336">
        <f>R60/($R$10/1000)</f>
        <v>11551.880002949825</v>
      </c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338"/>
      <c r="AY60" s="338"/>
      <c r="AZ60" s="338"/>
      <c r="BA60" s="338"/>
      <c r="BB60" s="338"/>
      <c r="BC60" s="338"/>
      <c r="BD60" s="338"/>
      <c r="BE60" s="338"/>
      <c r="BF60" s="338"/>
      <c r="BG60" s="338"/>
      <c r="BH60" s="338"/>
      <c r="BI60" s="338"/>
    </row>
    <row r="61" spans="1:61">
      <c r="A61" s="280"/>
      <c r="B61" s="306"/>
      <c r="C61" s="289"/>
      <c r="E61" s="289"/>
      <c r="F61" s="306"/>
      <c r="G61" s="289"/>
      <c r="I61" s="289"/>
      <c r="J61" s="306"/>
      <c r="K61" s="289"/>
      <c r="M61" s="289"/>
      <c r="N61" s="307"/>
      <c r="O61" s="289"/>
      <c r="Q61" s="289"/>
      <c r="R61" s="307"/>
      <c r="U61" s="289"/>
    </row>
    <row r="62" spans="1:61" s="332" customFormat="1" ht="11">
      <c r="A62" s="332" t="s">
        <v>484</v>
      </c>
      <c r="B62" s="348">
        <f>B53-B60</f>
        <v>7426187.3560609892</v>
      </c>
      <c r="C62" s="349">
        <f>B62/$B$25</f>
        <v>0.53804090345567812</v>
      </c>
      <c r="D62" s="350">
        <f>B62/($B$11/1000)</f>
        <v>207413.25480564224</v>
      </c>
      <c r="E62" s="351">
        <f>B62/($B$10/1000)</f>
        <v>145326.56274091956</v>
      </c>
      <c r="F62" s="348">
        <f>F53-F60</f>
        <v>9157259.8905008212</v>
      </c>
      <c r="G62" s="349">
        <f>F62/$F$25</f>
        <v>0.55335062763947651</v>
      </c>
      <c r="H62" s="350">
        <f>F62/($F$11/1000)</f>
        <v>238936.98344424841</v>
      </c>
      <c r="I62" s="351">
        <f>F62/($F$10/1000)</f>
        <v>179202.73758318633</v>
      </c>
      <c r="J62" s="348">
        <f>J53-J60</f>
        <v>9894274.3689226136</v>
      </c>
      <c r="K62" s="349">
        <f>J62/$J$25</f>
        <v>0.54128833476123528</v>
      </c>
      <c r="L62" s="350">
        <f>J62/($J$11/1000)</f>
        <v>242032.1518816686</v>
      </c>
      <c r="M62" s="351">
        <f>J62/($J$10/1000)</f>
        <v>193625.72150533489</v>
      </c>
      <c r="N62" s="352">
        <f>N53-N60</f>
        <v>10136949.826136015</v>
      </c>
      <c r="O62" s="349">
        <f>N62/$N$25</f>
        <v>0.52722260026924783</v>
      </c>
      <c r="P62" s="350">
        <f>N62/($N$11/1000)</f>
        <v>244907.10120886221</v>
      </c>
      <c r="Q62" s="351">
        <f>N62/($N$10/1000)</f>
        <v>198374.75197917837</v>
      </c>
      <c r="R62" s="352">
        <f>R53-R60</f>
        <v>10468883.275029276</v>
      </c>
      <c r="S62" s="353">
        <f>R62/$R$25</f>
        <v>0.51747014067828445</v>
      </c>
      <c r="T62" s="350">
        <f>R62/($R$11/1000)</f>
        <v>249842.0904737071</v>
      </c>
      <c r="U62" s="351">
        <f>R62/($R$10/1000)</f>
        <v>204870.51418843982</v>
      </c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338"/>
      <c r="BA62" s="338"/>
      <c r="BB62" s="338"/>
      <c r="BC62" s="338"/>
      <c r="BD62" s="338"/>
      <c r="BE62" s="338"/>
      <c r="BF62" s="338"/>
      <c r="BG62" s="338"/>
      <c r="BH62" s="338"/>
      <c r="BI62" s="338"/>
    </row>
    <row r="63" spans="1:61" s="332" customFormat="1" ht="11">
      <c r="B63" s="355"/>
      <c r="C63" s="349"/>
      <c r="D63" s="350"/>
      <c r="E63" s="351"/>
      <c r="F63" s="352"/>
      <c r="G63" s="349"/>
      <c r="H63" s="350"/>
      <c r="I63" s="351"/>
      <c r="J63" s="352"/>
      <c r="K63" s="349"/>
      <c r="L63" s="350"/>
      <c r="M63" s="351"/>
      <c r="N63" s="352"/>
      <c r="O63" s="349"/>
      <c r="P63" s="350"/>
      <c r="Q63" s="351"/>
      <c r="R63" s="352"/>
      <c r="S63" s="353"/>
      <c r="T63" s="350"/>
      <c r="U63" s="351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338"/>
      <c r="AY63" s="338"/>
      <c r="AZ63" s="338"/>
      <c r="BA63" s="338"/>
      <c r="BB63" s="338"/>
      <c r="BC63" s="338"/>
      <c r="BD63" s="338"/>
      <c r="BE63" s="338"/>
      <c r="BF63" s="338"/>
      <c r="BG63" s="338"/>
      <c r="BH63" s="338"/>
      <c r="BI63" s="338"/>
    </row>
    <row r="64" spans="1:61">
      <c r="A64" s="226" t="s">
        <v>485</v>
      </c>
      <c r="B64" s="340"/>
      <c r="C64" s="341"/>
      <c r="D64" s="329"/>
      <c r="E64" s="330"/>
      <c r="F64" s="342"/>
      <c r="G64" s="341"/>
      <c r="H64" s="329"/>
      <c r="I64" s="330"/>
      <c r="J64" s="342"/>
      <c r="K64" s="341"/>
      <c r="L64" s="329"/>
      <c r="M64" s="330"/>
      <c r="N64" s="342"/>
      <c r="O64" s="341"/>
      <c r="P64" s="329"/>
      <c r="Q64" s="330"/>
      <c r="R64" s="342"/>
      <c r="S64" s="343"/>
      <c r="T64" s="329"/>
      <c r="U64" s="330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</row>
    <row r="65" spans="1:87">
      <c r="A65" s="226" t="s">
        <v>486</v>
      </c>
      <c r="B65" s="340"/>
      <c r="C65" s="341"/>
      <c r="D65" s="329"/>
      <c r="E65" s="330"/>
      <c r="F65" s="342"/>
      <c r="G65" s="341"/>
      <c r="H65" s="329"/>
      <c r="I65" s="330"/>
      <c r="J65" s="342"/>
      <c r="K65" s="341"/>
      <c r="L65" s="329"/>
      <c r="M65" s="330"/>
      <c r="N65" s="342"/>
      <c r="O65" s="341"/>
      <c r="P65" s="329"/>
      <c r="Q65" s="330"/>
      <c r="R65" s="342"/>
      <c r="S65" s="343"/>
      <c r="T65" s="329"/>
      <c r="U65" s="330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</row>
    <row r="66" spans="1:87" ht="16">
      <c r="A66" s="332" t="s">
        <v>487</v>
      </c>
      <c r="B66" s="356">
        <f>B62-B64-B65</f>
        <v>7426187.3560609892</v>
      </c>
      <c r="C66" s="357">
        <f>B66/$B$25</f>
        <v>0.53804090345567812</v>
      </c>
      <c r="D66" s="358">
        <f>B66/($B$11/1000)</f>
        <v>207413.25480564224</v>
      </c>
      <c r="E66" s="359">
        <f>B66/($B$10/1000)</f>
        <v>145326.56274091956</v>
      </c>
      <c r="F66" s="356">
        <f>F62-F64-F65</f>
        <v>9157259.8905008212</v>
      </c>
      <c r="G66" s="357">
        <f>F66/$B$25</f>
        <v>0.66346028566627535</v>
      </c>
      <c r="H66" s="358">
        <f>F66/($F$11/1000)</f>
        <v>238936.98344424841</v>
      </c>
      <c r="I66" s="359">
        <f>F66/($F$10/1000)</f>
        <v>179202.73758318633</v>
      </c>
      <c r="J66" s="356">
        <f>J62-J64-J65</f>
        <v>9894274.3689226136</v>
      </c>
      <c r="K66" s="357">
        <f>J66/$B$25</f>
        <v>0.71685833729317538</v>
      </c>
      <c r="L66" s="358">
        <f>J66/($J$11/1000)</f>
        <v>242032.1518816686</v>
      </c>
      <c r="M66" s="359">
        <f t="shared" si="23"/>
        <v>193625.72150533489</v>
      </c>
      <c r="N66" s="356">
        <f>N62-N64-N65</f>
        <v>10136949.826136015</v>
      </c>
      <c r="O66" s="357">
        <f>N66/$B$25</f>
        <v>0.73444061955798412</v>
      </c>
      <c r="P66" s="358">
        <f>N66/($N$11/1000)</f>
        <v>244907.10120886221</v>
      </c>
      <c r="Q66" s="359">
        <f>N66/($N$10/1000)</f>
        <v>198374.75197917837</v>
      </c>
      <c r="R66" s="356">
        <f>R62-R64-R65</f>
        <v>10468883.275029276</v>
      </c>
      <c r="S66" s="360">
        <f>R66/$B$25</f>
        <v>0.75848980713792402</v>
      </c>
      <c r="T66" s="358">
        <f>R66/($R$11/1000)</f>
        <v>249842.0904737071</v>
      </c>
      <c r="U66" s="359">
        <f>R66/($R$10/1000)</f>
        <v>204870.51418843982</v>
      </c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</row>
    <row r="67" spans="1:87">
      <c r="A67" s="280"/>
      <c r="B67" s="306"/>
      <c r="C67" s="289"/>
      <c r="E67" s="289"/>
      <c r="F67" s="307"/>
      <c r="G67" s="289"/>
      <c r="I67" s="289"/>
      <c r="J67" s="307"/>
      <c r="K67" s="289"/>
      <c r="M67" s="289"/>
      <c r="N67" s="307"/>
      <c r="O67" s="289"/>
      <c r="Q67" s="289"/>
      <c r="R67" s="307"/>
      <c r="U67" s="289"/>
    </row>
    <row r="68" spans="1:87">
      <c r="A68" s="332"/>
      <c r="B68" s="361"/>
      <c r="C68" s="362"/>
      <c r="D68" s="363"/>
      <c r="E68" s="362"/>
      <c r="F68" s="361"/>
      <c r="G68" s="362"/>
      <c r="H68" s="363"/>
      <c r="I68" s="362"/>
      <c r="J68" s="361"/>
      <c r="K68" s="362"/>
      <c r="L68" s="363"/>
      <c r="M68" s="362"/>
      <c r="N68" s="361"/>
      <c r="O68" s="362"/>
      <c r="P68" s="363"/>
      <c r="Q68" s="362"/>
      <c r="R68" s="361"/>
      <c r="S68" s="363"/>
      <c r="T68" s="363"/>
      <c r="U68" s="36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</row>
    <row r="69" spans="1:87">
      <c r="A69" s="280"/>
      <c r="B69" s="306"/>
      <c r="C69" s="289"/>
      <c r="E69" s="289"/>
      <c r="F69" s="307"/>
      <c r="G69" s="289"/>
      <c r="I69" s="289"/>
      <c r="J69" s="307"/>
      <c r="K69" s="289"/>
      <c r="M69" s="289"/>
      <c r="N69" s="307"/>
      <c r="O69" s="289"/>
      <c r="Q69" s="289"/>
      <c r="R69" s="307"/>
      <c r="U69" s="289"/>
    </row>
    <row r="70" spans="1:87">
      <c r="A70" s="310" t="s">
        <v>488</v>
      </c>
      <c r="B70" s="364"/>
      <c r="C70" s="341"/>
      <c r="D70" s="343"/>
      <c r="E70" s="341"/>
      <c r="F70" s="342"/>
      <c r="G70" s="341"/>
      <c r="H70" s="343"/>
      <c r="I70" s="341"/>
      <c r="J70" s="342"/>
      <c r="K70" s="341"/>
      <c r="L70" s="343"/>
      <c r="M70" s="341"/>
      <c r="N70" s="342"/>
      <c r="O70" s="341"/>
      <c r="P70" s="343"/>
      <c r="Q70" s="341"/>
      <c r="R70" s="342"/>
      <c r="S70" s="343"/>
      <c r="T70" s="343"/>
      <c r="U70" s="341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</row>
    <row r="71" spans="1:87">
      <c r="A71" s="332" t="s">
        <v>489</v>
      </c>
      <c r="B71" s="365" t="s">
        <v>490</v>
      </c>
      <c r="C71" s="289"/>
      <c r="F71" s="366">
        <f>(F25-B25)/B25</f>
        <v>0.19898713858248004</v>
      </c>
      <c r="G71" s="367"/>
      <c r="H71" s="368"/>
      <c r="I71" s="367"/>
      <c r="J71" s="368">
        <f>(J25-F25)/F25</f>
        <v>0.10456212749255875</v>
      </c>
      <c r="K71" s="367"/>
      <c r="L71" s="368"/>
      <c r="M71" s="367"/>
      <c r="N71" s="368">
        <f>(N25-J25)/J25</f>
        <v>5.1860137093448264E-2</v>
      </c>
      <c r="O71" s="367"/>
      <c r="P71" s="368"/>
      <c r="Q71" s="367"/>
      <c r="R71" s="368">
        <f>(R25-N25)/N25</f>
        <v>5.220844817663519E-2</v>
      </c>
      <c r="S71" s="368"/>
      <c r="T71" s="368"/>
      <c r="U71" s="367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</row>
    <row r="72" spans="1:87">
      <c r="A72" s="226" t="s">
        <v>491</v>
      </c>
      <c r="B72" s="366">
        <f>B37/B25</f>
        <v>0.23924313910472991</v>
      </c>
      <c r="C72" s="367"/>
      <c r="D72" s="368"/>
      <c r="E72" s="367"/>
      <c r="F72" s="368">
        <f>F37/F25</f>
        <v>0.22886286371916562</v>
      </c>
      <c r="G72" s="367"/>
      <c r="H72" s="368"/>
      <c r="I72" s="367"/>
      <c r="J72" s="368">
        <f>J37/J25</f>
        <v>0.23286841151846091</v>
      </c>
      <c r="K72" s="367"/>
      <c r="L72" s="368"/>
      <c r="M72" s="367"/>
      <c r="N72" s="368">
        <f>N37/N25</f>
        <v>0.23571049114792705</v>
      </c>
      <c r="O72" s="367"/>
      <c r="P72" s="368"/>
      <c r="Q72" s="367"/>
      <c r="R72" s="368">
        <f>R37/R25</f>
        <v>0.23803967290588041</v>
      </c>
      <c r="S72" s="368"/>
      <c r="T72" s="368"/>
      <c r="U72" s="367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69"/>
      <c r="BH72" s="369"/>
      <c r="BI72" s="369"/>
      <c r="BJ72" s="370"/>
      <c r="BK72" s="369"/>
      <c r="BL72" s="369"/>
      <c r="BM72" s="369"/>
      <c r="BN72" s="369"/>
      <c r="BO72" s="369"/>
      <c r="BP72" s="369"/>
      <c r="BQ72" s="369"/>
      <c r="BR72" s="369"/>
      <c r="BS72" s="369"/>
      <c r="BT72" s="369"/>
      <c r="BU72" s="369"/>
      <c r="BV72" s="369"/>
      <c r="BW72" s="369"/>
      <c r="BX72" s="369"/>
      <c r="BY72" s="369"/>
      <c r="BZ72" s="369"/>
      <c r="CA72" s="369"/>
      <c r="CB72" s="369"/>
      <c r="CC72" s="369"/>
      <c r="CD72" s="369"/>
      <c r="CE72" s="369"/>
      <c r="CF72" s="369"/>
      <c r="CG72" s="369"/>
      <c r="CH72" s="369"/>
      <c r="CI72" s="369"/>
    </row>
    <row r="73" spans="1:87">
      <c r="A73" s="226" t="s">
        <v>492</v>
      </c>
      <c r="B73" s="290">
        <f>1-B72</f>
        <v>0.76075686089527006</v>
      </c>
      <c r="C73" s="314"/>
      <c r="D73" s="291"/>
      <c r="E73" s="314"/>
      <c r="F73" s="291">
        <f>1-F72</f>
        <v>0.77113713628083436</v>
      </c>
      <c r="G73" s="314"/>
      <c r="H73" s="291"/>
      <c r="I73" s="314"/>
      <c r="J73" s="291">
        <f>1-J72</f>
        <v>0.76713158848153906</v>
      </c>
      <c r="K73" s="314"/>
      <c r="L73" s="291"/>
      <c r="M73" s="314"/>
      <c r="N73" s="291">
        <f>1-N72</f>
        <v>0.76428950885207292</v>
      </c>
      <c r="O73" s="314"/>
      <c r="P73" s="291"/>
      <c r="Q73" s="314"/>
      <c r="R73" s="291">
        <f>1-R72</f>
        <v>0.76196032709411954</v>
      </c>
      <c r="S73" s="291"/>
      <c r="T73" s="291"/>
      <c r="U73" s="314"/>
    </row>
    <row r="74" spans="1:87">
      <c r="A74" s="226" t="s">
        <v>493</v>
      </c>
      <c r="B74" s="290">
        <f>B51/B25</f>
        <v>0.21126414245097888</v>
      </c>
      <c r="C74" s="314"/>
      <c r="D74" s="291"/>
      <c r="E74" s="314"/>
      <c r="F74" s="291">
        <f>F51/F25</f>
        <v>0.20332907238488432</v>
      </c>
      <c r="G74" s="314"/>
      <c r="H74" s="291"/>
      <c r="I74" s="314"/>
      <c r="J74" s="291">
        <f>J51/J25</f>
        <v>0.20402564309909205</v>
      </c>
      <c r="K74" s="314"/>
      <c r="L74" s="291"/>
      <c r="M74" s="314"/>
      <c r="N74" s="291">
        <f>N51/N25</f>
        <v>0.2079153882198114</v>
      </c>
      <c r="O74" s="314"/>
      <c r="P74" s="291"/>
      <c r="Q74" s="314"/>
      <c r="R74" s="291">
        <f>R51/R25</f>
        <v>0.21531198576600044</v>
      </c>
      <c r="S74" s="291"/>
      <c r="T74" s="291"/>
      <c r="U74" s="314"/>
    </row>
    <row r="75" spans="1:87" s="332" customFormat="1">
      <c r="A75" s="332" t="s">
        <v>494</v>
      </c>
      <c r="B75" s="371">
        <f>C62</f>
        <v>0.53804090345567812</v>
      </c>
      <c r="C75" s="334"/>
      <c r="D75" s="337"/>
      <c r="E75" s="334"/>
      <c r="F75" s="337">
        <f>G62</f>
        <v>0.55335062763947651</v>
      </c>
      <c r="G75" s="334"/>
      <c r="H75" s="337"/>
      <c r="I75" s="334"/>
      <c r="J75" s="337">
        <f>K62</f>
        <v>0.54128833476123528</v>
      </c>
      <c r="K75" s="334"/>
      <c r="L75" s="337"/>
      <c r="M75" s="334"/>
      <c r="N75" s="337">
        <f>O62</f>
        <v>0.52722260026924783</v>
      </c>
      <c r="O75" s="334"/>
      <c r="P75" s="337"/>
      <c r="Q75" s="334"/>
      <c r="R75" s="337">
        <f>S62</f>
        <v>0.51747014067828445</v>
      </c>
      <c r="S75" s="337"/>
      <c r="T75" s="337"/>
      <c r="U75" s="334"/>
      <c r="V75" s="372"/>
      <c r="W75" s="372"/>
    </row>
    <row r="76" spans="1:87">
      <c r="A76" s="332"/>
    </row>
    <row r="77" spans="1:87">
      <c r="A77" s="332"/>
      <c r="B77" s="291"/>
      <c r="F77" s="291"/>
      <c r="J77" s="291"/>
      <c r="N77" s="291"/>
      <c r="R77" s="291"/>
    </row>
    <row r="78" spans="1:87">
      <c r="A78" s="332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</row>
    <row r="79" spans="1:87">
      <c r="A79" s="332"/>
      <c r="B79" s="298"/>
      <c r="F79" s="298"/>
      <c r="J79" s="298"/>
      <c r="N79" s="298"/>
      <c r="R79" s="298"/>
    </row>
    <row r="81" spans="1:21">
      <c r="A81" s="310"/>
    </row>
    <row r="82" spans="1:21">
      <c r="B82" s="298"/>
      <c r="C82" s="291"/>
      <c r="D82" s="291"/>
      <c r="E82" s="291"/>
      <c r="F82" s="298"/>
      <c r="G82" s="291"/>
      <c r="H82" s="291"/>
      <c r="I82" s="291"/>
      <c r="J82" s="298"/>
      <c r="K82" s="291"/>
      <c r="L82" s="291"/>
      <c r="M82" s="291"/>
      <c r="N82" s="298"/>
      <c r="O82" s="291"/>
      <c r="P82" s="291"/>
      <c r="Q82" s="291"/>
      <c r="R82" s="298"/>
      <c r="S82" s="291"/>
      <c r="T82" s="291"/>
      <c r="U82" s="291"/>
    </row>
    <row r="83" spans="1:21">
      <c r="B83" s="298"/>
      <c r="C83" s="291"/>
      <c r="D83" s="291"/>
      <c r="E83" s="291"/>
      <c r="F83" s="298"/>
      <c r="G83" s="291"/>
      <c r="H83" s="291"/>
      <c r="I83" s="291"/>
      <c r="J83" s="298"/>
      <c r="K83" s="291"/>
      <c r="L83" s="291"/>
      <c r="M83" s="291"/>
      <c r="N83" s="298"/>
      <c r="O83" s="291"/>
      <c r="P83" s="291"/>
      <c r="Q83" s="291"/>
      <c r="R83" s="298"/>
      <c r="S83" s="291"/>
      <c r="T83" s="291"/>
      <c r="U83" s="291"/>
    </row>
    <row r="84" spans="1:21">
      <c r="B84" s="298"/>
      <c r="C84" s="291"/>
      <c r="D84" s="291"/>
      <c r="E84" s="291"/>
      <c r="F84" s="298"/>
      <c r="G84" s="291"/>
      <c r="H84" s="291"/>
      <c r="I84" s="291"/>
      <c r="J84" s="298"/>
      <c r="K84" s="291"/>
      <c r="L84" s="291"/>
      <c r="M84" s="291"/>
      <c r="N84" s="298"/>
      <c r="O84" s="291"/>
      <c r="P84" s="291"/>
      <c r="Q84" s="291"/>
      <c r="R84" s="298"/>
      <c r="S84" s="291"/>
      <c r="T84" s="291"/>
      <c r="U84" s="291"/>
    </row>
    <row r="85" spans="1:21">
      <c r="B85" s="298"/>
      <c r="C85" s="291"/>
      <c r="D85" s="291"/>
      <c r="E85" s="291"/>
      <c r="F85" s="298"/>
      <c r="G85" s="291"/>
      <c r="H85" s="291"/>
      <c r="I85" s="291"/>
      <c r="J85" s="298"/>
      <c r="K85" s="291"/>
      <c r="L85" s="291"/>
      <c r="M85" s="291"/>
      <c r="N85" s="298"/>
      <c r="O85" s="291"/>
      <c r="P85" s="291"/>
      <c r="Q85" s="291"/>
      <c r="R85" s="298"/>
      <c r="S85" s="291"/>
      <c r="T85" s="291"/>
      <c r="U85" s="291"/>
    </row>
    <row r="86" spans="1:21">
      <c r="B86" s="298"/>
      <c r="C86" s="291"/>
      <c r="D86" s="291"/>
      <c r="E86" s="291"/>
      <c r="F86" s="298"/>
      <c r="G86" s="291"/>
      <c r="H86" s="291"/>
      <c r="I86" s="291"/>
      <c r="J86" s="298"/>
      <c r="K86" s="291"/>
      <c r="L86" s="291"/>
      <c r="M86" s="291"/>
      <c r="N86" s="298"/>
      <c r="O86" s="291"/>
      <c r="P86" s="291"/>
      <c r="Q86" s="291"/>
      <c r="R86" s="298"/>
      <c r="S86" s="291"/>
      <c r="T86" s="291"/>
      <c r="U86" s="291"/>
    </row>
    <row r="87" spans="1:21">
      <c r="B87" s="298"/>
      <c r="C87" s="291"/>
      <c r="D87" s="291"/>
      <c r="E87" s="291"/>
      <c r="F87" s="298"/>
      <c r="G87" s="291"/>
      <c r="H87" s="291"/>
      <c r="I87" s="291"/>
      <c r="J87" s="298"/>
      <c r="K87" s="291"/>
      <c r="L87" s="291"/>
      <c r="M87" s="291"/>
      <c r="N87" s="298"/>
      <c r="O87" s="291"/>
      <c r="P87" s="291"/>
      <c r="Q87" s="291"/>
      <c r="R87" s="298"/>
      <c r="S87" s="291"/>
      <c r="T87" s="291"/>
      <c r="U87" s="291"/>
    </row>
    <row r="88" spans="1:21">
      <c r="B88" s="342"/>
      <c r="C88" s="343"/>
      <c r="D88" s="343"/>
      <c r="E88" s="343"/>
      <c r="F88" s="342"/>
      <c r="G88" s="343"/>
      <c r="H88" s="343"/>
      <c r="I88" s="343"/>
      <c r="J88" s="342"/>
      <c r="K88" s="343"/>
      <c r="L88" s="343"/>
      <c r="M88" s="343"/>
      <c r="N88" s="342"/>
      <c r="O88" s="343"/>
      <c r="P88" s="343"/>
      <c r="Q88" s="343"/>
      <c r="R88" s="342"/>
      <c r="S88" s="343"/>
      <c r="T88" s="343"/>
      <c r="U88" s="343"/>
    </row>
    <row r="89" spans="1:21">
      <c r="A89" s="332"/>
      <c r="B89" s="298"/>
      <c r="C89" s="291"/>
      <c r="D89" s="291"/>
      <c r="E89" s="291"/>
      <c r="F89" s="298"/>
      <c r="G89" s="291"/>
      <c r="H89" s="291"/>
      <c r="I89" s="291"/>
      <c r="J89" s="298"/>
      <c r="K89" s="291"/>
      <c r="L89" s="291"/>
      <c r="M89" s="291"/>
      <c r="N89" s="298"/>
      <c r="O89" s="291"/>
      <c r="P89" s="291"/>
      <c r="Q89" s="291"/>
      <c r="R89" s="298"/>
      <c r="S89" s="291"/>
      <c r="T89" s="291"/>
      <c r="U89" s="291"/>
    </row>
    <row r="90" spans="1:21">
      <c r="B90" s="298"/>
      <c r="F90" s="298"/>
      <c r="J90" s="298"/>
      <c r="N90" s="298"/>
      <c r="R90" s="298"/>
    </row>
    <row r="91" spans="1:21">
      <c r="A91" s="310"/>
      <c r="B91" s="298"/>
      <c r="F91" s="298"/>
      <c r="J91" s="298"/>
      <c r="N91" s="298"/>
      <c r="R91" s="298"/>
    </row>
    <row r="92" spans="1:21">
      <c r="B92" s="298"/>
      <c r="C92" s="291"/>
      <c r="D92" s="291"/>
      <c r="E92" s="291"/>
      <c r="F92" s="298"/>
      <c r="G92" s="291"/>
      <c r="H92" s="291"/>
      <c r="I92" s="291"/>
      <c r="J92" s="298"/>
      <c r="K92" s="291"/>
      <c r="L92" s="291"/>
      <c r="M92" s="291"/>
      <c r="N92" s="298"/>
      <c r="O92" s="291"/>
      <c r="P92" s="291"/>
      <c r="Q92" s="291"/>
      <c r="R92" s="298"/>
      <c r="S92" s="291"/>
      <c r="T92" s="291"/>
      <c r="U92" s="291"/>
    </row>
    <row r="93" spans="1:21">
      <c r="B93" s="298"/>
      <c r="C93" s="291"/>
      <c r="D93" s="291"/>
      <c r="E93" s="291"/>
      <c r="F93" s="298"/>
      <c r="G93" s="291"/>
      <c r="H93" s="291"/>
      <c r="I93" s="291"/>
      <c r="J93" s="298"/>
      <c r="K93" s="291"/>
      <c r="L93" s="291"/>
      <c r="M93" s="291"/>
      <c r="N93" s="298"/>
      <c r="O93" s="291"/>
      <c r="P93" s="291"/>
      <c r="Q93" s="291"/>
      <c r="R93" s="298"/>
      <c r="S93" s="291"/>
      <c r="T93" s="291"/>
      <c r="U93" s="291"/>
    </row>
    <row r="94" spans="1:21">
      <c r="B94" s="298"/>
      <c r="C94" s="291"/>
      <c r="D94" s="291"/>
      <c r="E94" s="291"/>
      <c r="F94" s="298"/>
      <c r="G94" s="291"/>
      <c r="H94" s="291"/>
      <c r="I94" s="291"/>
      <c r="J94" s="298"/>
      <c r="K94" s="291"/>
      <c r="L94" s="291"/>
      <c r="M94" s="291"/>
      <c r="N94" s="298"/>
      <c r="O94" s="291"/>
      <c r="P94" s="291"/>
      <c r="Q94" s="291"/>
      <c r="R94" s="298"/>
      <c r="S94" s="291"/>
      <c r="T94" s="291"/>
      <c r="U94" s="291"/>
    </row>
    <row r="95" spans="1:21">
      <c r="B95" s="298"/>
      <c r="C95" s="291"/>
      <c r="D95" s="291"/>
      <c r="E95" s="291"/>
      <c r="F95" s="298"/>
      <c r="G95" s="291"/>
      <c r="H95" s="291"/>
      <c r="I95" s="291"/>
      <c r="J95" s="298"/>
      <c r="K95" s="291"/>
      <c r="L95" s="291"/>
      <c r="M95" s="291"/>
      <c r="N95" s="298"/>
      <c r="O95" s="291"/>
      <c r="P95" s="291"/>
      <c r="Q95" s="291"/>
      <c r="R95" s="298"/>
      <c r="S95" s="291"/>
      <c r="T95" s="291"/>
      <c r="U95" s="291"/>
    </row>
    <row r="96" spans="1:21">
      <c r="B96" s="298"/>
      <c r="C96" s="291"/>
      <c r="D96" s="291"/>
      <c r="E96" s="291"/>
      <c r="F96" s="298"/>
      <c r="G96" s="291"/>
      <c r="H96" s="291"/>
      <c r="I96" s="291"/>
      <c r="J96" s="298"/>
      <c r="K96" s="291"/>
      <c r="L96" s="291"/>
      <c r="M96" s="291"/>
      <c r="N96" s="298"/>
      <c r="O96" s="291"/>
      <c r="P96" s="291"/>
      <c r="Q96" s="291"/>
      <c r="R96" s="298"/>
      <c r="S96" s="291"/>
      <c r="T96" s="291"/>
      <c r="U96" s="291"/>
    </row>
    <row r="97" spans="1:21">
      <c r="B97" s="342"/>
      <c r="C97" s="343"/>
      <c r="D97" s="343"/>
      <c r="E97" s="343"/>
      <c r="F97" s="342"/>
      <c r="G97" s="343"/>
      <c r="H97" s="343"/>
      <c r="I97" s="343"/>
      <c r="J97" s="342"/>
      <c r="K97" s="343"/>
      <c r="L97" s="343"/>
      <c r="M97" s="343"/>
      <c r="N97" s="342"/>
      <c r="O97" s="343"/>
      <c r="P97" s="343"/>
      <c r="Q97" s="343"/>
      <c r="R97" s="342"/>
      <c r="S97" s="343"/>
      <c r="T97" s="343"/>
      <c r="U97" s="343"/>
    </row>
    <row r="98" spans="1:21">
      <c r="A98" s="332"/>
      <c r="B98" s="298"/>
      <c r="C98" s="291"/>
      <c r="D98" s="291"/>
      <c r="E98" s="291"/>
      <c r="F98" s="298"/>
      <c r="G98" s="291"/>
      <c r="H98" s="291"/>
      <c r="I98" s="291"/>
      <c r="J98" s="298"/>
      <c r="K98" s="291"/>
      <c r="L98" s="291"/>
      <c r="M98" s="291"/>
      <c r="N98" s="298"/>
      <c r="O98" s="291"/>
      <c r="P98" s="291"/>
      <c r="Q98" s="291"/>
      <c r="R98" s="298"/>
      <c r="S98" s="291"/>
      <c r="T98" s="291"/>
      <c r="U98" s="291"/>
    </row>
    <row r="99" spans="1:21">
      <c r="B99" s="298"/>
      <c r="F99" s="298"/>
      <c r="J99" s="298"/>
      <c r="N99" s="298"/>
      <c r="R99" s="298"/>
    </row>
    <row r="100" spans="1:21">
      <c r="A100" s="310"/>
      <c r="B100" s="298"/>
      <c r="F100" s="298"/>
      <c r="J100" s="298"/>
      <c r="N100" s="298"/>
      <c r="R100" s="298"/>
    </row>
    <row r="101" spans="1:21">
      <c r="B101" s="298"/>
      <c r="C101" s="291"/>
      <c r="D101" s="291"/>
      <c r="E101" s="291"/>
      <c r="F101" s="298"/>
      <c r="G101" s="291"/>
      <c r="H101" s="291"/>
      <c r="I101" s="291"/>
      <c r="J101" s="298"/>
      <c r="K101" s="291"/>
      <c r="L101" s="291"/>
      <c r="M101" s="291"/>
      <c r="N101" s="298"/>
      <c r="O101" s="291"/>
      <c r="P101" s="291"/>
      <c r="Q101" s="291"/>
      <c r="R101" s="298"/>
      <c r="S101" s="291"/>
      <c r="T101" s="291"/>
      <c r="U101" s="291"/>
    </row>
    <row r="102" spans="1:21">
      <c r="B102" s="298"/>
      <c r="C102" s="291"/>
      <c r="D102" s="291"/>
      <c r="E102" s="291"/>
      <c r="F102" s="298"/>
      <c r="G102" s="291"/>
      <c r="H102" s="291"/>
      <c r="I102" s="291"/>
      <c r="J102" s="298"/>
      <c r="K102" s="291"/>
      <c r="L102" s="291"/>
      <c r="M102" s="291"/>
      <c r="N102" s="298"/>
      <c r="O102" s="291"/>
      <c r="P102" s="291"/>
      <c r="Q102" s="291"/>
      <c r="R102" s="298"/>
      <c r="S102" s="291"/>
      <c r="T102" s="291"/>
      <c r="U102" s="291"/>
    </row>
    <row r="103" spans="1:21">
      <c r="B103" s="298"/>
      <c r="C103" s="291"/>
      <c r="D103" s="291"/>
      <c r="E103" s="291"/>
      <c r="F103" s="298"/>
      <c r="G103" s="291"/>
      <c r="H103" s="291"/>
      <c r="I103" s="291"/>
      <c r="J103" s="298"/>
      <c r="K103" s="291"/>
      <c r="L103" s="291"/>
      <c r="M103" s="291"/>
      <c r="N103" s="298"/>
      <c r="O103" s="291"/>
      <c r="P103" s="291"/>
      <c r="Q103" s="291"/>
      <c r="R103" s="298"/>
      <c r="S103" s="291"/>
      <c r="T103" s="291"/>
      <c r="U103" s="291"/>
    </row>
    <row r="104" spans="1:21">
      <c r="B104" s="298"/>
      <c r="C104" s="291"/>
      <c r="D104" s="291"/>
      <c r="E104" s="291"/>
      <c r="F104" s="298"/>
      <c r="G104" s="291"/>
      <c r="H104" s="291"/>
      <c r="I104" s="291"/>
      <c r="J104" s="298"/>
      <c r="K104" s="291"/>
      <c r="L104" s="291"/>
      <c r="M104" s="291"/>
      <c r="N104" s="298"/>
      <c r="O104" s="291"/>
      <c r="P104" s="291"/>
      <c r="Q104" s="291"/>
      <c r="R104" s="298"/>
      <c r="S104" s="291"/>
      <c r="T104" s="291"/>
      <c r="U104" s="291"/>
    </row>
    <row r="105" spans="1:21">
      <c r="B105" s="298"/>
      <c r="C105" s="291"/>
      <c r="D105" s="291"/>
      <c r="E105" s="291"/>
      <c r="F105" s="298"/>
      <c r="G105" s="291"/>
      <c r="H105" s="291"/>
      <c r="I105" s="291"/>
      <c r="J105" s="298"/>
      <c r="K105" s="291"/>
      <c r="L105" s="291"/>
      <c r="M105" s="291"/>
      <c r="N105" s="298"/>
      <c r="O105" s="291"/>
      <c r="P105" s="291"/>
      <c r="Q105" s="291"/>
      <c r="R105" s="298"/>
      <c r="S105" s="291"/>
      <c r="T105" s="291"/>
      <c r="U105" s="291"/>
    </row>
    <row r="106" spans="1:21">
      <c r="B106" s="342"/>
      <c r="C106" s="343"/>
      <c r="D106" s="343"/>
      <c r="E106" s="343"/>
      <c r="F106" s="342"/>
      <c r="G106" s="343"/>
      <c r="H106" s="343"/>
      <c r="I106" s="343"/>
      <c r="J106" s="342"/>
      <c r="K106" s="343"/>
      <c r="L106" s="343"/>
      <c r="M106" s="343"/>
      <c r="N106" s="342"/>
      <c r="O106" s="343"/>
      <c r="P106" s="343"/>
      <c r="Q106" s="343"/>
      <c r="R106" s="342"/>
      <c r="S106" s="343"/>
      <c r="T106" s="343"/>
      <c r="U106" s="343"/>
    </row>
    <row r="107" spans="1:21">
      <c r="A107" s="332"/>
      <c r="B107" s="342"/>
      <c r="C107" s="343"/>
      <c r="D107" s="343"/>
      <c r="E107" s="343"/>
      <c r="F107" s="342"/>
      <c r="G107" s="343"/>
      <c r="H107" s="343"/>
      <c r="I107" s="343"/>
      <c r="J107" s="342"/>
      <c r="K107" s="343"/>
      <c r="L107" s="343"/>
      <c r="M107" s="343"/>
      <c r="N107" s="342"/>
      <c r="O107" s="343"/>
      <c r="P107" s="343"/>
      <c r="Q107" s="343"/>
      <c r="R107" s="342"/>
      <c r="S107" s="343"/>
      <c r="T107" s="343"/>
      <c r="U107" s="343"/>
    </row>
    <row r="109" spans="1:21">
      <c r="A109" s="332"/>
      <c r="B109" s="298"/>
      <c r="C109" s="291"/>
      <c r="D109" s="291"/>
      <c r="E109" s="291"/>
      <c r="F109" s="298"/>
      <c r="G109" s="291"/>
      <c r="H109" s="291"/>
      <c r="I109" s="291"/>
      <c r="J109" s="298"/>
      <c r="K109" s="291"/>
      <c r="L109" s="291"/>
      <c r="M109" s="291"/>
      <c r="N109" s="298"/>
      <c r="O109" s="291"/>
      <c r="P109" s="291"/>
      <c r="Q109" s="291"/>
      <c r="R109" s="298"/>
      <c r="S109" s="291"/>
      <c r="T109" s="291"/>
      <c r="U109" s="291"/>
    </row>
    <row r="110" spans="1:21">
      <c r="B110" s="298"/>
      <c r="F110" s="298"/>
      <c r="J110" s="298"/>
      <c r="N110" s="298"/>
      <c r="R110" s="298"/>
    </row>
    <row r="111" spans="1:21">
      <c r="A111" s="310"/>
      <c r="B111" s="298"/>
      <c r="F111" s="298"/>
      <c r="J111" s="298"/>
      <c r="N111" s="298"/>
      <c r="R111" s="298"/>
    </row>
    <row r="112" spans="1:21">
      <c r="B112" s="298"/>
      <c r="C112" s="291"/>
      <c r="D112" s="291"/>
      <c r="E112" s="291"/>
      <c r="F112" s="298"/>
      <c r="G112" s="291"/>
      <c r="H112" s="291"/>
      <c r="I112" s="291"/>
      <c r="J112" s="298"/>
      <c r="K112" s="291"/>
      <c r="L112" s="291"/>
      <c r="M112" s="291"/>
      <c r="N112" s="298"/>
      <c r="O112" s="291"/>
      <c r="P112" s="291"/>
      <c r="Q112" s="291"/>
      <c r="R112" s="298"/>
      <c r="S112" s="291"/>
      <c r="T112" s="291"/>
      <c r="U112" s="291"/>
    </row>
    <row r="113" spans="1:21">
      <c r="B113" s="298"/>
      <c r="C113" s="291"/>
      <c r="D113" s="291"/>
      <c r="E113" s="291"/>
      <c r="F113" s="298"/>
      <c r="G113" s="291"/>
      <c r="H113" s="291"/>
      <c r="I113" s="291"/>
      <c r="J113" s="298"/>
      <c r="K113" s="291"/>
      <c r="L113" s="291"/>
      <c r="M113" s="291"/>
      <c r="N113" s="298"/>
      <c r="O113" s="291"/>
      <c r="P113" s="291"/>
      <c r="Q113" s="291"/>
      <c r="R113" s="298"/>
      <c r="S113" s="291"/>
      <c r="T113" s="291"/>
      <c r="U113" s="291"/>
    </row>
    <row r="114" spans="1:21">
      <c r="B114" s="342"/>
      <c r="C114" s="343"/>
      <c r="D114" s="343"/>
      <c r="E114" s="343"/>
      <c r="F114" s="342"/>
      <c r="G114" s="343"/>
      <c r="H114" s="343"/>
      <c r="I114" s="343"/>
      <c r="J114" s="342"/>
      <c r="K114" s="343"/>
      <c r="L114" s="343"/>
      <c r="M114" s="343"/>
      <c r="N114" s="342"/>
      <c r="O114" s="343"/>
      <c r="P114" s="343"/>
      <c r="Q114" s="343"/>
      <c r="R114" s="342"/>
      <c r="S114" s="343"/>
      <c r="T114" s="343"/>
      <c r="U114" s="343"/>
    </row>
    <row r="115" spans="1:21">
      <c r="A115" s="332"/>
      <c r="B115" s="342"/>
      <c r="C115" s="343"/>
      <c r="D115" s="343"/>
      <c r="E115" s="343"/>
      <c r="F115" s="342"/>
      <c r="G115" s="343"/>
      <c r="H115" s="343"/>
      <c r="I115" s="343"/>
      <c r="J115" s="342"/>
      <c r="K115" s="343"/>
      <c r="L115" s="343"/>
      <c r="M115" s="343"/>
      <c r="N115" s="342"/>
      <c r="O115" s="343"/>
      <c r="P115" s="343"/>
      <c r="Q115" s="343"/>
      <c r="R115" s="342"/>
      <c r="S115" s="343"/>
      <c r="T115" s="343"/>
      <c r="U115" s="343"/>
    </row>
    <row r="116" spans="1:21">
      <c r="B116" s="298"/>
      <c r="C116" s="291"/>
      <c r="D116" s="291"/>
      <c r="E116" s="291"/>
      <c r="F116" s="298"/>
      <c r="G116" s="291"/>
      <c r="H116" s="291"/>
      <c r="I116" s="291"/>
      <c r="J116" s="298"/>
      <c r="K116" s="291"/>
      <c r="L116" s="291"/>
      <c r="M116" s="291"/>
      <c r="N116" s="298"/>
      <c r="O116" s="291"/>
      <c r="P116" s="291"/>
      <c r="Q116" s="291"/>
      <c r="R116" s="298"/>
      <c r="S116" s="291"/>
      <c r="T116" s="291"/>
      <c r="U116" s="291"/>
    </row>
    <row r="117" spans="1:21">
      <c r="A117" s="332"/>
      <c r="B117" s="298"/>
      <c r="C117" s="291"/>
      <c r="D117" s="291"/>
      <c r="E117" s="291"/>
      <c r="F117" s="298"/>
      <c r="G117" s="291"/>
      <c r="H117" s="291"/>
      <c r="I117" s="291"/>
      <c r="J117" s="298"/>
      <c r="K117" s="291"/>
      <c r="L117" s="291"/>
      <c r="M117" s="291"/>
      <c r="N117" s="298"/>
      <c r="O117" s="291"/>
      <c r="P117" s="291"/>
      <c r="Q117" s="291"/>
      <c r="R117" s="298"/>
      <c r="S117" s="291"/>
      <c r="T117" s="291"/>
      <c r="U117" s="291"/>
    </row>
    <row r="119" spans="1:21">
      <c r="B119" s="298"/>
      <c r="C119" s="291"/>
      <c r="D119" s="291"/>
      <c r="E119" s="291"/>
      <c r="F119" s="298"/>
      <c r="G119" s="291"/>
      <c r="H119" s="291"/>
      <c r="I119" s="291"/>
      <c r="J119" s="298"/>
      <c r="K119" s="291"/>
      <c r="L119" s="291"/>
      <c r="M119" s="291"/>
      <c r="N119" s="298"/>
      <c r="O119" s="291"/>
      <c r="P119" s="291"/>
      <c r="Q119" s="291"/>
      <c r="R119" s="298"/>
      <c r="S119" s="291"/>
      <c r="T119" s="291"/>
      <c r="U119" s="291"/>
    </row>
    <row r="120" spans="1:21">
      <c r="B120" s="298"/>
      <c r="C120" s="291"/>
      <c r="D120" s="291"/>
      <c r="E120" s="291"/>
      <c r="F120" s="298"/>
      <c r="G120" s="291"/>
      <c r="H120" s="291"/>
      <c r="I120" s="291"/>
      <c r="J120" s="298"/>
      <c r="K120" s="291"/>
      <c r="L120" s="291"/>
      <c r="M120" s="291"/>
      <c r="N120" s="298"/>
      <c r="O120" s="291"/>
      <c r="P120" s="291"/>
      <c r="Q120" s="291"/>
      <c r="R120" s="298"/>
      <c r="S120" s="291"/>
      <c r="T120" s="291"/>
      <c r="U120" s="291"/>
    </row>
    <row r="121" spans="1:21">
      <c r="B121" s="342"/>
      <c r="C121" s="343"/>
      <c r="D121" s="343"/>
      <c r="E121" s="343"/>
      <c r="F121" s="342"/>
      <c r="G121" s="343"/>
      <c r="H121" s="343"/>
      <c r="I121" s="343"/>
      <c r="J121" s="342"/>
      <c r="K121" s="343"/>
      <c r="L121" s="343"/>
      <c r="M121" s="343"/>
      <c r="N121" s="342"/>
      <c r="O121" s="343"/>
      <c r="P121" s="343"/>
      <c r="Q121" s="343"/>
      <c r="R121" s="342"/>
      <c r="S121" s="343"/>
      <c r="T121" s="343"/>
      <c r="U121" s="343"/>
    </row>
    <row r="122" spans="1:21">
      <c r="A122" s="332"/>
      <c r="B122" s="342"/>
      <c r="C122" s="343"/>
      <c r="D122" s="343"/>
      <c r="E122" s="343"/>
      <c r="F122" s="342"/>
      <c r="G122" s="343"/>
      <c r="H122" s="343"/>
      <c r="I122" s="343"/>
      <c r="J122" s="342"/>
      <c r="K122" s="343"/>
      <c r="L122" s="343"/>
      <c r="M122" s="343"/>
      <c r="N122" s="342"/>
      <c r="O122" s="343"/>
      <c r="P122" s="343"/>
      <c r="Q122" s="343"/>
      <c r="R122" s="342"/>
      <c r="S122" s="343"/>
      <c r="T122" s="343"/>
      <c r="U122" s="343"/>
    </row>
    <row r="123" spans="1:21">
      <c r="C123" s="291"/>
      <c r="D123" s="291"/>
      <c r="E123" s="291"/>
      <c r="F123" s="298"/>
      <c r="G123" s="291"/>
      <c r="H123" s="291"/>
      <c r="I123" s="291"/>
      <c r="J123" s="298"/>
      <c r="K123" s="291"/>
      <c r="L123" s="291"/>
      <c r="M123" s="291"/>
      <c r="N123" s="298"/>
      <c r="O123" s="291"/>
      <c r="P123" s="291"/>
      <c r="Q123" s="291"/>
      <c r="R123" s="298"/>
      <c r="S123" s="291"/>
      <c r="T123" s="291"/>
      <c r="U123" s="291"/>
    </row>
    <row r="124" spans="1:21" ht="16">
      <c r="A124" s="332"/>
      <c r="B124" s="373"/>
      <c r="C124" s="374"/>
      <c r="D124" s="374"/>
      <c r="E124" s="374"/>
      <c r="F124" s="373"/>
      <c r="G124" s="374"/>
      <c r="H124" s="374"/>
      <c r="I124" s="374"/>
      <c r="J124" s="373"/>
      <c r="K124" s="374"/>
      <c r="L124" s="374"/>
      <c r="M124" s="374"/>
      <c r="N124" s="373"/>
      <c r="O124" s="374"/>
      <c r="P124" s="374"/>
      <c r="Q124" s="374"/>
      <c r="R124" s="373"/>
      <c r="S124" s="374"/>
      <c r="T124" s="374"/>
      <c r="U124" s="374"/>
    </row>
  </sheetData>
  <mergeCells count="1">
    <mergeCell ref="A1:K1"/>
  </mergeCells>
  <pageMargins left="0.25" right="0.25" top="0.75" bottom="0.75" header="0.3" footer="0.3"/>
  <pageSetup scale="5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39B5-32B1-4D86-AF17-7CBE043E3399}">
  <sheetPr>
    <tabColor rgb="FF00B050"/>
    <pageSetUpPr fitToPage="1"/>
  </sheetPr>
  <dimension ref="A1:K101"/>
  <sheetViews>
    <sheetView tabSelected="1" zoomScaleNormal="100" zoomScaleSheetLayoutView="100" workbookViewId="0">
      <selection activeCell="B36" sqref="B36"/>
    </sheetView>
  </sheetViews>
  <sheetFormatPr baseColWidth="10" defaultColWidth="8.7109375" defaultRowHeight="13"/>
  <cols>
    <col min="1" max="1" width="45.28515625" style="223" customWidth="1"/>
    <col min="2" max="2" width="6.140625" style="229" customWidth="1"/>
    <col min="3" max="3" width="7.140625" style="229" customWidth="1"/>
    <col min="4" max="4" width="8.85546875" style="229"/>
    <col min="5" max="5" width="6.7109375" style="229" customWidth="1"/>
    <col min="6" max="6" width="7.42578125" style="229" bestFit="1" customWidth="1"/>
    <col min="7" max="7" width="9.7109375" style="229" customWidth="1"/>
    <col min="8" max="8" width="5.42578125" style="223" bestFit="1" customWidth="1"/>
    <col min="9" max="9" width="8.85546875" style="223" bestFit="1" customWidth="1"/>
    <col min="10" max="10" width="5.140625" style="223" customWidth="1"/>
    <col min="11" max="256" width="8.85546875" style="223"/>
    <col min="257" max="257" width="45.28515625" style="223" customWidth="1"/>
    <col min="258" max="258" width="6.140625" style="223" customWidth="1"/>
    <col min="259" max="259" width="7.140625" style="223" customWidth="1"/>
    <col min="260" max="260" width="8.85546875" style="223"/>
    <col min="261" max="261" width="6.7109375" style="223" customWidth="1"/>
    <col min="262" max="262" width="7.42578125" style="223" bestFit="1" customWidth="1"/>
    <col min="263" max="263" width="9.7109375" style="223" customWidth="1"/>
    <col min="264" max="264" width="5.42578125" style="223" bestFit="1" customWidth="1"/>
    <col min="265" max="265" width="8.85546875" style="223"/>
    <col min="266" max="266" width="5.140625" style="223" customWidth="1"/>
    <col min="267" max="512" width="8.85546875" style="223"/>
    <col min="513" max="513" width="45.28515625" style="223" customWidth="1"/>
    <col min="514" max="514" width="6.140625" style="223" customWidth="1"/>
    <col min="515" max="515" width="7.140625" style="223" customWidth="1"/>
    <col min="516" max="516" width="8.85546875" style="223"/>
    <col min="517" max="517" width="6.7109375" style="223" customWidth="1"/>
    <col min="518" max="518" width="7.42578125" style="223" bestFit="1" customWidth="1"/>
    <col min="519" max="519" width="9.7109375" style="223" customWidth="1"/>
    <col min="520" max="520" width="5.42578125" style="223" bestFit="1" customWidth="1"/>
    <col min="521" max="521" width="8.85546875" style="223"/>
    <col min="522" max="522" width="5.140625" style="223" customWidth="1"/>
    <col min="523" max="768" width="8.85546875" style="223"/>
    <col min="769" max="769" width="45.28515625" style="223" customWidth="1"/>
    <col min="770" max="770" width="6.140625" style="223" customWidth="1"/>
    <col min="771" max="771" width="7.140625" style="223" customWidth="1"/>
    <col min="772" max="772" width="8.85546875" style="223"/>
    <col min="773" max="773" width="6.7109375" style="223" customWidth="1"/>
    <col min="774" max="774" width="7.42578125" style="223" bestFit="1" customWidth="1"/>
    <col min="775" max="775" width="9.7109375" style="223" customWidth="1"/>
    <col min="776" max="776" width="5.42578125" style="223" bestFit="1" customWidth="1"/>
    <col min="777" max="777" width="8.85546875" style="223"/>
    <col min="778" max="778" width="5.140625" style="223" customWidth="1"/>
    <col min="779" max="1024" width="8.85546875" style="223"/>
    <col min="1025" max="1025" width="45.28515625" style="223" customWidth="1"/>
    <col min="1026" max="1026" width="6.140625" style="223" customWidth="1"/>
    <col min="1027" max="1027" width="7.140625" style="223" customWidth="1"/>
    <col min="1028" max="1028" width="8.85546875" style="223"/>
    <col min="1029" max="1029" width="6.7109375" style="223" customWidth="1"/>
    <col min="1030" max="1030" width="7.42578125" style="223" bestFit="1" customWidth="1"/>
    <col min="1031" max="1031" width="9.7109375" style="223" customWidth="1"/>
    <col min="1032" max="1032" width="5.42578125" style="223" bestFit="1" customWidth="1"/>
    <col min="1033" max="1033" width="8.85546875" style="223"/>
    <col min="1034" max="1034" width="5.140625" style="223" customWidth="1"/>
    <col min="1035" max="1280" width="8.85546875" style="223"/>
    <col min="1281" max="1281" width="45.28515625" style="223" customWidth="1"/>
    <col min="1282" max="1282" width="6.140625" style="223" customWidth="1"/>
    <col min="1283" max="1283" width="7.140625" style="223" customWidth="1"/>
    <col min="1284" max="1284" width="8.85546875" style="223"/>
    <col min="1285" max="1285" width="6.7109375" style="223" customWidth="1"/>
    <col min="1286" max="1286" width="7.42578125" style="223" bestFit="1" customWidth="1"/>
    <col min="1287" max="1287" width="9.7109375" style="223" customWidth="1"/>
    <col min="1288" max="1288" width="5.42578125" style="223" bestFit="1" customWidth="1"/>
    <col min="1289" max="1289" width="8.85546875" style="223"/>
    <col min="1290" max="1290" width="5.140625" style="223" customWidth="1"/>
    <col min="1291" max="1536" width="8.85546875" style="223"/>
    <col min="1537" max="1537" width="45.28515625" style="223" customWidth="1"/>
    <col min="1538" max="1538" width="6.140625" style="223" customWidth="1"/>
    <col min="1539" max="1539" width="7.140625" style="223" customWidth="1"/>
    <col min="1540" max="1540" width="8.85546875" style="223"/>
    <col min="1541" max="1541" width="6.7109375" style="223" customWidth="1"/>
    <col min="1542" max="1542" width="7.42578125" style="223" bestFit="1" customWidth="1"/>
    <col min="1543" max="1543" width="9.7109375" style="223" customWidth="1"/>
    <col min="1544" max="1544" width="5.42578125" style="223" bestFit="1" customWidth="1"/>
    <col min="1545" max="1545" width="8.85546875" style="223"/>
    <col min="1546" max="1546" width="5.140625" style="223" customWidth="1"/>
    <col min="1547" max="1792" width="8.85546875" style="223"/>
    <col min="1793" max="1793" width="45.28515625" style="223" customWidth="1"/>
    <col min="1794" max="1794" width="6.140625" style="223" customWidth="1"/>
    <col min="1795" max="1795" width="7.140625" style="223" customWidth="1"/>
    <col min="1796" max="1796" width="8.85546875" style="223"/>
    <col min="1797" max="1797" width="6.7109375" style="223" customWidth="1"/>
    <col min="1798" max="1798" width="7.42578125" style="223" bestFit="1" customWidth="1"/>
    <col min="1799" max="1799" width="9.7109375" style="223" customWidth="1"/>
    <col min="1800" max="1800" width="5.42578125" style="223" bestFit="1" customWidth="1"/>
    <col min="1801" max="1801" width="8.85546875" style="223"/>
    <col min="1802" max="1802" width="5.140625" style="223" customWidth="1"/>
    <col min="1803" max="2048" width="8.85546875" style="223"/>
    <col min="2049" max="2049" width="45.28515625" style="223" customWidth="1"/>
    <col min="2050" max="2050" width="6.140625" style="223" customWidth="1"/>
    <col min="2051" max="2051" width="7.140625" style="223" customWidth="1"/>
    <col min="2052" max="2052" width="8.85546875" style="223"/>
    <col min="2053" max="2053" width="6.7109375" style="223" customWidth="1"/>
    <col min="2054" max="2054" width="7.42578125" style="223" bestFit="1" customWidth="1"/>
    <col min="2055" max="2055" width="9.7109375" style="223" customWidth="1"/>
    <col min="2056" max="2056" width="5.42578125" style="223" bestFit="1" customWidth="1"/>
    <col min="2057" max="2057" width="8.85546875" style="223"/>
    <col min="2058" max="2058" width="5.140625" style="223" customWidth="1"/>
    <col min="2059" max="2304" width="8.85546875" style="223"/>
    <col min="2305" max="2305" width="45.28515625" style="223" customWidth="1"/>
    <col min="2306" max="2306" width="6.140625" style="223" customWidth="1"/>
    <col min="2307" max="2307" width="7.140625" style="223" customWidth="1"/>
    <col min="2308" max="2308" width="8.85546875" style="223"/>
    <col min="2309" max="2309" width="6.7109375" style="223" customWidth="1"/>
    <col min="2310" max="2310" width="7.42578125" style="223" bestFit="1" customWidth="1"/>
    <col min="2311" max="2311" width="9.7109375" style="223" customWidth="1"/>
    <col min="2312" max="2312" width="5.42578125" style="223" bestFit="1" customWidth="1"/>
    <col min="2313" max="2313" width="8.85546875" style="223"/>
    <col min="2314" max="2314" width="5.140625" style="223" customWidth="1"/>
    <col min="2315" max="2560" width="8.85546875" style="223"/>
    <col min="2561" max="2561" width="45.28515625" style="223" customWidth="1"/>
    <col min="2562" max="2562" width="6.140625" style="223" customWidth="1"/>
    <col min="2563" max="2563" width="7.140625" style="223" customWidth="1"/>
    <col min="2564" max="2564" width="8.85546875" style="223"/>
    <col min="2565" max="2565" width="6.7109375" style="223" customWidth="1"/>
    <col min="2566" max="2566" width="7.42578125" style="223" bestFit="1" customWidth="1"/>
    <col min="2567" max="2567" width="9.7109375" style="223" customWidth="1"/>
    <col min="2568" max="2568" width="5.42578125" style="223" bestFit="1" customWidth="1"/>
    <col min="2569" max="2569" width="8.85546875" style="223"/>
    <col min="2570" max="2570" width="5.140625" style="223" customWidth="1"/>
    <col min="2571" max="2816" width="8.85546875" style="223"/>
    <col min="2817" max="2817" width="45.28515625" style="223" customWidth="1"/>
    <col min="2818" max="2818" width="6.140625" style="223" customWidth="1"/>
    <col min="2819" max="2819" width="7.140625" style="223" customWidth="1"/>
    <col min="2820" max="2820" width="8.85546875" style="223"/>
    <col min="2821" max="2821" width="6.7109375" style="223" customWidth="1"/>
    <col min="2822" max="2822" width="7.42578125" style="223" bestFit="1" customWidth="1"/>
    <col min="2823" max="2823" width="9.7109375" style="223" customWidth="1"/>
    <col min="2824" max="2824" width="5.42578125" style="223" bestFit="1" customWidth="1"/>
    <col min="2825" max="2825" width="8.85546875" style="223"/>
    <col min="2826" max="2826" width="5.140625" style="223" customWidth="1"/>
    <col min="2827" max="3072" width="8.85546875" style="223"/>
    <col min="3073" max="3073" width="45.28515625" style="223" customWidth="1"/>
    <col min="3074" max="3074" width="6.140625" style="223" customWidth="1"/>
    <col min="3075" max="3075" width="7.140625" style="223" customWidth="1"/>
    <col min="3076" max="3076" width="8.85546875" style="223"/>
    <col min="3077" max="3077" width="6.7109375" style="223" customWidth="1"/>
    <col min="3078" max="3078" width="7.42578125" style="223" bestFit="1" customWidth="1"/>
    <col min="3079" max="3079" width="9.7109375" style="223" customWidth="1"/>
    <col min="3080" max="3080" width="5.42578125" style="223" bestFit="1" customWidth="1"/>
    <col min="3081" max="3081" width="8.85546875" style="223"/>
    <col min="3082" max="3082" width="5.140625" style="223" customWidth="1"/>
    <col min="3083" max="3328" width="8.85546875" style="223"/>
    <col min="3329" max="3329" width="45.28515625" style="223" customWidth="1"/>
    <col min="3330" max="3330" width="6.140625" style="223" customWidth="1"/>
    <col min="3331" max="3331" width="7.140625" style="223" customWidth="1"/>
    <col min="3332" max="3332" width="8.85546875" style="223"/>
    <col min="3333" max="3333" width="6.7109375" style="223" customWidth="1"/>
    <col min="3334" max="3334" width="7.42578125" style="223" bestFit="1" customWidth="1"/>
    <col min="3335" max="3335" width="9.7109375" style="223" customWidth="1"/>
    <col min="3336" max="3336" width="5.42578125" style="223" bestFit="1" customWidth="1"/>
    <col min="3337" max="3337" width="8.85546875" style="223"/>
    <col min="3338" max="3338" width="5.140625" style="223" customWidth="1"/>
    <col min="3339" max="3584" width="8.85546875" style="223"/>
    <col min="3585" max="3585" width="45.28515625" style="223" customWidth="1"/>
    <col min="3586" max="3586" width="6.140625" style="223" customWidth="1"/>
    <col min="3587" max="3587" width="7.140625" style="223" customWidth="1"/>
    <col min="3588" max="3588" width="8.85546875" style="223"/>
    <col min="3589" max="3589" width="6.7109375" style="223" customWidth="1"/>
    <col min="3590" max="3590" width="7.42578125" style="223" bestFit="1" customWidth="1"/>
    <col min="3591" max="3591" width="9.7109375" style="223" customWidth="1"/>
    <col min="3592" max="3592" width="5.42578125" style="223" bestFit="1" customWidth="1"/>
    <col min="3593" max="3593" width="8.85546875" style="223"/>
    <col min="3594" max="3594" width="5.140625" style="223" customWidth="1"/>
    <col min="3595" max="3840" width="8.85546875" style="223"/>
    <col min="3841" max="3841" width="45.28515625" style="223" customWidth="1"/>
    <col min="3842" max="3842" width="6.140625" style="223" customWidth="1"/>
    <col min="3843" max="3843" width="7.140625" style="223" customWidth="1"/>
    <col min="3844" max="3844" width="8.85546875" style="223"/>
    <col min="3845" max="3845" width="6.7109375" style="223" customWidth="1"/>
    <col min="3846" max="3846" width="7.42578125" style="223" bestFit="1" customWidth="1"/>
    <col min="3847" max="3847" width="9.7109375" style="223" customWidth="1"/>
    <col min="3848" max="3848" width="5.42578125" style="223" bestFit="1" customWidth="1"/>
    <col min="3849" max="3849" width="8.85546875" style="223"/>
    <col min="3850" max="3850" width="5.140625" style="223" customWidth="1"/>
    <col min="3851" max="4096" width="8.85546875" style="223"/>
    <col min="4097" max="4097" width="45.28515625" style="223" customWidth="1"/>
    <col min="4098" max="4098" width="6.140625" style="223" customWidth="1"/>
    <col min="4099" max="4099" width="7.140625" style="223" customWidth="1"/>
    <col min="4100" max="4100" width="8.85546875" style="223"/>
    <col min="4101" max="4101" width="6.7109375" style="223" customWidth="1"/>
    <col min="4102" max="4102" width="7.42578125" style="223" bestFit="1" customWidth="1"/>
    <col min="4103" max="4103" width="9.7109375" style="223" customWidth="1"/>
    <col min="4104" max="4104" width="5.42578125" style="223" bestFit="1" customWidth="1"/>
    <col min="4105" max="4105" width="8.85546875" style="223"/>
    <col min="4106" max="4106" width="5.140625" style="223" customWidth="1"/>
    <col min="4107" max="4352" width="8.85546875" style="223"/>
    <col min="4353" max="4353" width="45.28515625" style="223" customWidth="1"/>
    <col min="4354" max="4354" width="6.140625" style="223" customWidth="1"/>
    <col min="4355" max="4355" width="7.140625" style="223" customWidth="1"/>
    <col min="4356" max="4356" width="8.85546875" style="223"/>
    <col min="4357" max="4357" width="6.7109375" style="223" customWidth="1"/>
    <col min="4358" max="4358" width="7.42578125" style="223" bestFit="1" customWidth="1"/>
    <col min="4359" max="4359" width="9.7109375" style="223" customWidth="1"/>
    <col min="4360" max="4360" width="5.42578125" style="223" bestFit="1" customWidth="1"/>
    <col min="4361" max="4361" width="8.85546875" style="223"/>
    <col min="4362" max="4362" width="5.140625" style="223" customWidth="1"/>
    <col min="4363" max="4608" width="8.85546875" style="223"/>
    <col min="4609" max="4609" width="45.28515625" style="223" customWidth="1"/>
    <col min="4610" max="4610" width="6.140625" style="223" customWidth="1"/>
    <col min="4611" max="4611" width="7.140625" style="223" customWidth="1"/>
    <col min="4612" max="4612" width="8.85546875" style="223"/>
    <col min="4613" max="4613" width="6.7109375" style="223" customWidth="1"/>
    <col min="4614" max="4614" width="7.42578125" style="223" bestFit="1" customWidth="1"/>
    <col min="4615" max="4615" width="9.7109375" style="223" customWidth="1"/>
    <col min="4616" max="4616" width="5.42578125" style="223" bestFit="1" customWidth="1"/>
    <col min="4617" max="4617" width="8.85546875" style="223"/>
    <col min="4618" max="4618" width="5.140625" style="223" customWidth="1"/>
    <col min="4619" max="4864" width="8.85546875" style="223"/>
    <col min="4865" max="4865" width="45.28515625" style="223" customWidth="1"/>
    <col min="4866" max="4866" width="6.140625" style="223" customWidth="1"/>
    <col min="4867" max="4867" width="7.140625" style="223" customWidth="1"/>
    <col min="4868" max="4868" width="8.85546875" style="223"/>
    <col min="4869" max="4869" width="6.7109375" style="223" customWidth="1"/>
    <col min="4870" max="4870" width="7.42578125" style="223" bestFit="1" customWidth="1"/>
    <col min="4871" max="4871" width="9.7109375" style="223" customWidth="1"/>
    <col min="4872" max="4872" width="5.42578125" style="223" bestFit="1" customWidth="1"/>
    <col min="4873" max="4873" width="8.85546875" style="223"/>
    <col min="4874" max="4874" width="5.140625" style="223" customWidth="1"/>
    <col min="4875" max="5120" width="8.85546875" style="223"/>
    <col min="5121" max="5121" width="45.28515625" style="223" customWidth="1"/>
    <col min="5122" max="5122" width="6.140625" style="223" customWidth="1"/>
    <col min="5123" max="5123" width="7.140625" style="223" customWidth="1"/>
    <col min="5124" max="5124" width="8.85546875" style="223"/>
    <col min="5125" max="5125" width="6.7109375" style="223" customWidth="1"/>
    <col min="5126" max="5126" width="7.42578125" style="223" bestFit="1" customWidth="1"/>
    <col min="5127" max="5127" width="9.7109375" style="223" customWidth="1"/>
    <col min="5128" max="5128" width="5.42578125" style="223" bestFit="1" customWidth="1"/>
    <col min="5129" max="5129" width="8.85546875" style="223"/>
    <col min="5130" max="5130" width="5.140625" style="223" customWidth="1"/>
    <col min="5131" max="5376" width="8.85546875" style="223"/>
    <col min="5377" max="5377" width="45.28515625" style="223" customWidth="1"/>
    <col min="5378" max="5378" width="6.140625" style="223" customWidth="1"/>
    <col min="5379" max="5379" width="7.140625" style="223" customWidth="1"/>
    <col min="5380" max="5380" width="8.85546875" style="223"/>
    <col min="5381" max="5381" width="6.7109375" style="223" customWidth="1"/>
    <col min="5382" max="5382" width="7.42578125" style="223" bestFit="1" customWidth="1"/>
    <col min="5383" max="5383" width="9.7109375" style="223" customWidth="1"/>
    <col min="5384" max="5384" width="5.42578125" style="223" bestFit="1" customWidth="1"/>
    <col min="5385" max="5385" width="8.85546875" style="223"/>
    <col min="5386" max="5386" width="5.140625" style="223" customWidth="1"/>
    <col min="5387" max="5632" width="8.85546875" style="223"/>
    <col min="5633" max="5633" width="45.28515625" style="223" customWidth="1"/>
    <col min="5634" max="5634" width="6.140625" style="223" customWidth="1"/>
    <col min="5635" max="5635" width="7.140625" style="223" customWidth="1"/>
    <col min="5636" max="5636" width="8.85546875" style="223"/>
    <col min="5637" max="5637" width="6.7109375" style="223" customWidth="1"/>
    <col min="5638" max="5638" width="7.42578125" style="223" bestFit="1" customWidth="1"/>
    <col min="5639" max="5639" width="9.7109375" style="223" customWidth="1"/>
    <col min="5640" max="5640" width="5.42578125" style="223" bestFit="1" customWidth="1"/>
    <col min="5641" max="5641" width="8.85546875" style="223"/>
    <col min="5642" max="5642" width="5.140625" style="223" customWidth="1"/>
    <col min="5643" max="5888" width="8.85546875" style="223"/>
    <col min="5889" max="5889" width="45.28515625" style="223" customWidth="1"/>
    <col min="5890" max="5890" width="6.140625" style="223" customWidth="1"/>
    <col min="5891" max="5891" width="7.140625" style="223" customWidth="1"/>
    <col min="5892" max="5892" width="8.85546875" style="223"/>
    <col min="5893" max="5893" width="6.7109375" style="223" customWidth="1"/>
    <col min="5894" max="5894" width="7.42578125" style="223" bestFit="1" customWidth="1"/>
    <col min="5895" max="5895" width="9.7109375" style="223" customWidth="1"/>
    <col min="5896" max="5896" width="5.42578125" style="223" bestFit="1" customWidth="1"/>
    <col min="5897" max="5897" width="8.85546875" style="223"/>
    <col min="5898" max="5898" width="5.140625" style="223" customWidth="1"/>
    <col min="5899" max="6144" width="8.85546875" style="223"/>
    <col min="6145" max="6145" width="45.28515625" style="223" customWidth="1"/>
    <col min="6146" max="6146" width="6.140625" style="223" customWidth="1"/>
    <col min="6147" max="6147" width="7.140625" style="223" customWidth="1"/>
    <col min="6148" max="6148" width="8.85546875" style="223"/>
    <col min="6149" max="6149" width="6.7109375" style="223" customWidth="1"/>
    <col min="6150" max="6150" width="7.42578125" style="223" bestFit="1" customWidth="1"/>
    <col min="6151" max="6151" width="9.7109375" style="223" customWidth="1"/>
    <col min="6152" max="6152" width="5.42578125" style="223" bestFit="1" customWidth="1"/>
    <col min="6153" max="6153" width="8.85546875" style="223"/>
    <col min="6154" max="6154" width="5.140625" style="223" customWidth="1"/>
    <col min="6155" max="6400" width="8.85546875" style="223"/>
    <col min="6401" max="6401" width="45.28515625" style="223" customWidth="1"/>
    <col min="6402" max="6402" width="6.140625" style="223" customWidth="1"/>
    <col min="6403" max="6403" width="7.140625" style="223" customWidth="1"/>
    <col min="6404" max="6404" width="8.85546875" style="223"/>
    <col min="6405" max="6405" width="6.7109375" style="223" customWidth="1"/>
    <col min="6406" max="6406" width="7.42578125" style="223" bestFit="1" customWidth="1"/>
    <col min="6407" max="6407" width="9.7109375" style="223" customWidth="1"/>
    <col min="6408" max="6408" width="5.42578125" style="223" bestFit="1" customWidth="1"/>
    <col min="6409" max="6409" width="8.85546875" style="223"/>
    <col min="6410" max="6410" width="5.140625" style="223" customWidth="1"/>
    <col min="6411" max="6656" width="8.85546875" style="223"/>
    <col min="6657" max="6657" width="45.28515625" style="223" customWidth="1"/>
    <col min="6658" max="6658" width="6.140625" style="223" customWidth="1"/>
    <col min="6659" max="6659" width="7.140625" style="223" customWidth="1"/>
    <col min="6660" max="6660" width="8.85546875" style="223"/>
    <col min="6661" max="6661" width="6.7109375" style="223" customWidth="1"/>
    <col min="6662" max="6662" width="7.42578125" style="223" bestFit="1" customWidth="1"/>
    <col min="6663" max="6663" width="9.7109375" style="223" customWidth="1"/>
    <col min="6664" max="6664" width="5.42578125" style="223" bestFit="1" customWidth="1"/>
    <col min="6665" max="6665" width="8.85546875" style="223"/>
    <col min="6666" max="6666" width="5.140625" style="223" customWidth="1"/>
    <col min="6667" max="6912" width="8.85546875" style="223"/>
    <col min="6913" max="6913" width="45.28515625" style="223" customWidth="1"/>
    <col min="6914" max="6914" width="6.140625" style="223" customWidth="1"/>
    <col min="6915" max="6915" width="7.140625" style="223" customWidth="1"/>
    <col min="6916" max="6916" width="8.85546875" style="223"/>
    <col min="6917" max="6917" width="6.7109375" style="223" customWidth="1"/>
    <col min="6918" max="6918" width="7.42578125" style="223" bestFit="1" customWidth="1"/>
    <col min="6919" max="6919" width="9.7109375" style="223" customWidth="1"/>
    <col min="6920" max="6920" width="5.42578125" style="223" bestFit="1" customWidth="1"/>
    <col min="6921" max="6921" width="8.85546875" style="223"/>
    <col min="6922" max="6922" width="5.140625" style="223" customWidth="1"/>
    <col min="6923" max="7168" width="8.85546875" style="223"/>
    <col min="7169" max="7169" width="45.28515625" style="223" customWidth="1"/>
    <col min="7170" max="7170" width="6.140625" style="223" customWidth="1"/>
    <col min="7171" max="7171" width="7.140625" style="223" customWidth="1"/>
    <col min="7172" max="7172" width="8.85546875" style="223"/>
    <col min="7173" max="7173" width="6.7109375" style="223" customWidth="1"/>
    <col min="7174" max="7174" width="7.42578125" style="223" bestFit="1" customWidth="1"/>
    <col min="7175" max="7175" width="9.7109375" style="223" customWidth="1"/>
    <col min="7176" max="7176" width="5.42578125" style="223" bestFit="1" customWidth="1"/>
    <col min="7177" max="7177" width="8.85546875" style="223"/>
    <col min="7178" max="7178" width="5.140625" style="223" customWidth="1"/>
    <col min="7179" max="7424" width="8.85546875" style="223"/>
    <col min="7425" max="7425" width="45.28515625" style="223" customWidth="1"/>
    <col min="7426" max="7426" width="6.140625" style="223" customWidth="1"/>
    <col min="7427" max="7427" width="7.140625" style="223" customWidth="1"/>
    <col min="7428" max="7428" width="8.85546875" style="223"/>
    <col min="7429" max="7429" width="6.7109375" style="223" customWidth="1"/>
    <col min="7430" max="7430" width="7.42578125" style="223" bestFit="1" customWidth="1"/>
    <col min="7431" max="7431" width="9.7109375" style="223" customWidth="1"/>
    <col min="7432" max="7432" width="5.42578125" style="223" bestFit="1" customWidth="1"/>
    <col min="7433" max="7433" width="8.85546875" style="223"/>
    <col min="7434" max="7434" width="5.140625" style="223" customWidth="1"/>
    <col min="7435" max="7680" width="8.85546875" style="223"/>
    <col min="7681" max="7681" width="45.28515625" style="223" customWidth="1"/>
    <col min="7682" max="7682" width="6.140625" style="223" customWidth="1"/>
    <col min="7683" max="7683" width="7.140625" style="223" customWidth="1"/>
    <col min="7684" max="7684" width="8.85546875" style="223"/>
    <col min="7685" max="7685" width="6.7109375" style="223" customWidth="1"/>
    <col min="7686" max="7686" width="7.42578125" style="223" bestFit="1" customWidth="1"/>
    <col min="7687" max="7687" width="9.7109375" style="223" customWidth="1"/>
    <col min="7688" max="7688" width="5.42578125" style="223" bestFit="1" customWidth="1"/>
    <col min="7689" max="7689" width="8.85546875" style="223"/>
    <col min="7690" max="7690" width="5.140625" style="223" customWidth="1"/>
    <col min="7691" max="7936" width="8.85546875" style="223"/>
    <col min="7937" max="7937" width="45.28515625" style="223" customWidth="1"/>
    <col min="7938" max="7938" width="6.140625" style="223" customWidth="1"/>
    <col min="7939" max="7939" width="7.140625" style="223" customWidth="1"/>
    <col min="7940" max="7940" width="8.85546875" style="223"/>
    <col min="7941" max="7941" width="6.7109375" style="223" customWidth="1"/>
    <col min="7942" max="7942" width="7.42578125" style="223" bestFit="1" customWidth="1"/>
    <col min="7943" max="7943" width="9.7109375" style="223" customWidth="1"/>
    <col min="7944" max="7944" width="5.42578125" style="223" bestFit="1" customWidth="1"/>
    <col min="7945" max="7945" width="8.85546875" style="223"/>
    <col min="7946" max="7946" width="5.140625" style="223" customWidth="1"/>
    <col min="7947" max="8192" width="8.85546875" style="223"/>
    <col min="8193" max="8193" width="45.28515625" style="223" customWidth="1"/>
    <col min="8194" max="8194" width="6.140625" style="223" customWidth="1"/>
    <col min="8195" max="8195" width="7.140625" style="223" customWidth="1"/>
    <col min="8196" max="8196" width="8.85546875" style="223"/>
    <col min="8197" max="8197" width="6.7109375" style="223" customWidth="1"/>
    <col min="8198" max="8198" width="7.42578125" style="223" bestFit="1" customWidth="1"/>
    <col min="8199" max="8199" width="9.7109375" style="223" customWidth="1"/>
    <col min="8200" max="8200" width="5.42578125" style="223" bestFit="1" customWidth="1"/>
    <col min="8201" max="8201" width="8.85546875" style="223"/>
    <col min="8202" max="8202" width="5.140625" style="223" customWidth="1"/>
    <col min="8203" max="8448" width="8.85546875" style="223"/>
    <col min="8449" max="8449" width="45.28515625" style="223" customWidth="1"/>
    <col min="8450" max="8450" width="6.140625" style="223" customWidth="1"/>
    <col min="8451" max="8451" width="7.140625" style="223" customWidth="1"/>
    <col min="8452" max="8452" width="8.85546875" style="223"/>
    <col min="8453" max="8453" width="6.7109375" style="223" customWidth="1"/>
    <col min="8454" max="8454" width="7.42578125" style="223" bestFit="1" customWidth="1"/>
    <col min="8455" max="8455" width="9.7109375" style="223" customWidth="1"/>
    <col min="8456" max="8456" width="5.42578125" style="223" bestFit="1" customWidth="1"/>
    <col min="8457" max="8457" width="8.85546875" style="223"/>
    <col min="8458" max="8458" width="5.140625" style="223" customWidth="1"/>
    <col min="8459" max="8704" width="8.85546875" style="223"/>
    <col min="8705" max="8705" width="45.28515625" style="223" customWidth="1"/>
    <col min="8706" max="8706" width="6.140625" style="223" customWidth="1"/>
    <col min="8707" max="8707" width="7.140625" style="223" customWidth="1"/>
    <col min="8708" max="8708" width="8.85546875" style="223"/>
    <col min="8709" max="8709" width="6.7109375" style="223" customWidth="1"/>
    <col min="8710" max="8710" width="7.42578125" style="223" bestFit="1" customWidth="1"/>
    <col min="8711" max="8711" width="9.7109375" style="223" customWidth="1"/>
    <col min="8712" max="8712" width="5.42578125" style="223" bestFit="1" customWidth="1"/>
    <col min="8713" max="8713" width="8.85546875" style="223"/>
    <col min="8714" max="8714" width="5.140625" style="223" customWidth="1"/>
    <col min="8715" max="8960" width="8.85546875" style="223"/>
    <col min="8961" max="8961" width="45.28515625" style="223" customWidth="1"/>
    <col min="8962" max="8962" width="6.140625" style="223" customWidth="1"/>
    <col min="8963" max="8963" width="7.140625" style="223" customWidth="1"/>
    <col min="8964" max="8964" width="8.85546875" style="223"/>
    <col min="8965" max="8965" width="6.7109375" style="223" customWidth="1"/>
    <col min="8966" max="8966" width="7.42578125" style="223" bestFit="1" customWidth="1"/>
    <col min="8967" max="8967" width="9.7109375" style="223" customWidth="1"/>
    <col min="8968" max="8968" width="5.42578125" style="223" bestFit="1" customWidth="1"/>
    <col min="8969" max="8969" width="8.85546875" style="223"/>
    <col min="8970" max="8970" width="5.140625" style="223" customWidth="1"/>
    <col min="8971" max="9216" width="8.85546875" style="223"/>
    <col min="9217" max="9217" width="45.28515625" style="223" customWidth="1"/>
    <col min="9218" max="9218" width="6.140625" style="223" customWidth="1"/>
    <col min="9219" max="9219" width="7.140625" style="223" customWidth="1"/>
    <col min="9220" max="9220" width="8.85546875" style="223"/>
    <col min="9221" max="9221" width="6.7109375" style="223" customWidth="1"/>
    <col min="9222" max="9222" width="7.42578125" style="223" bestFit="1" customWidth="1"/>
    <col min="9223" max="9223" width="9.7109375" style="223" customWidth="1"/>
    <col min="9224" max="9224" width="5.42578125" style="223" bestFit="1" customWidth="1"/>
    <col min="9225" max="9225" width="8.85546875" style="223"/>
    <col min="9226" max="9226" width="5.140625" style="223" customWidth="1"/>
    <col min="9227" max="9472" width="8.85546875" style="223"/>
    <col min="9473" max="9473" width="45.28515625" style="223" customWidth="1"/>
    <col min="9474" max="9474" width="6.140625" style="223" customWidth="1"/>
    <col min="9475" max="9475" width="7.140625" style="223" customWidth="1"/>
    <col min="9476" max="9476" width="8.85546875" style="223"/>
    <col min="9477" max="9477" width="6.7109375" style="223" customWidth="1"/>
    <col min="9478" max="9478" width="7.42578125" style="223" bestFit="1" customWidth="1"/>
    <col min="9479" max="9479" width="9.7109375" style="223" customWidth="1"/>
    <col min="9480" max="9480" width="5.42578125" style="223" bestFit="1" customWidth="1"/>
    <col min="9481" max="9481" width="8.85546875" style="223"/>
    <col min="9482" max="9482" width="5.140625" style="223" customWidth="1"/>
    <col min="9483" max="9728" width="8.85546875" style="223"/>
    <col min="9729" max="9729" width="45.28515625" style="223" customWidth="1"/>
    <col min="9730" max="9730" width="6.140625" style="223" customWidth="1"/>
    <col min="9731" max="9731" width="7.140625" style="223" customWidth="1"/>
    <col min="9732" max="9732" width="8.85546875" style="223"/>
    <col min="9733" max="9733" width="6.7109375" style="223" customWidth="1"/>
    <col min="9734" max="9734" width="7.42578125" style="223" bestFit="1" customWidth="1"/>
    <col min="9735" max="9735" width="9.7109375" style="223" customWidth="1"/>
    <col min="9736" max="9736" width="5.42578125" style="223" bestFit="1" customWidth="1"/>
    <col min="9737" max="9737" width="8.85546875" style="223"/>
    <col min="9738" max="9738" width="5.140625" style="223" customWidth="1"/>
    <col min="9739" max="9984" width="8.85546875" style="223"/>
    <col min="9985" max="9985" width="45.28515625" style="223" customWidth="1"/>
    <col min="9986" max="9986" width="6.140625" style="223" customWidth="1"/>
    <col min="9987" max="9987" width="7.140625" style="223" customWidth="1"/>
    <col min="9988" max="9988" width="8.85546875" style="223"/>
    <col min="9989" max="9989" width="6.7109375" style="223" customWidth="1"/>
    <col min="9990" max="9990" width="7.42578125" style="223" bestFit="1" customWidth="1"/>
    <col min="9991" max="9991" width="9.7109375" style="223" customWidth="1"/>
    <col min="9992" max="9992" width="5.42578125" style="223" bestFit="1" customWidth="1"/>
    <col min="9993" max="9993" width="8.85546875" style="223"/>
    <col min="9994" max="9994" width="5.140625" style="223" customWidth="1"/>
    <col min="9995" max="10240" width="8.85546875" style="223"/>
    <col min="10241" max="10241" width="45.28515625" style="223" customWidth="1"/>
    <col min="10242" max="10242" width="6.140625" style="223" customWidth="1"/>
    <col min="10243" max="10243" width="7.140625" style="223" customWidth="1"/>
    <col min="10244" max="10244" width="8.85546875" style="223"/>
    <col min="10245" max="10245" width="6.7109375" style="223" customWidth="1"/>
    <col min="10246" max="10246" width="7.42578125" style="223" bestFit="1" customWidth="1"/>
    <col min="10247" max="10247" width="9.7109375" style="223" customWidth="1"/>
    <col min="10248" max="10248" width="5.42578125" style="223" bestFit="1" customWidth="1"/>
    <col min="10249" max="10249" width="8.85546875" style="223"/>
    <col min="10250" max="10250" width="5.140625" style="223" customWidth="1"/>
    <col min="10251" max="10496" width="8.85546875" style="223"/>
    <col min="10497" max="10497" width="45.28515625" style="223" customWidth="1"/>
    <col min="10498" max="10498" width="6.140625" style="223" customWidth="1"/>
    <col min="10499" max="10499" width="7.140625" style="223" customWidth="1"/>
    <col min="10500" max="10500" width="8.85546875" style="223"/>
    <col min="10501" max="10501" width="6.7109375" style="223" customWidth="1"/>
    <col min="10502" max="10502" width="7.42578125" style="223" bestFit="1" customWidth="1"/>
    <col min="10503" max="10503" width="9.7109375" style="223" customWidth="1"/>
    <col min="10504" max="10504" width="5.42578125" style="223" bestFit="1" customWidth="1"/>
    <col min="10505" max="10505" width="8.85546875" style="223"/>
    <col min="10506" max="10506" width="5.140625" style="223" customWidth="1"/>
    <col min="10507" max="10752" width="8.85546875" style="223"/>
    <col min="10753" max="10753" width="45.28515625" style="223" customWidth="1"/>
    <col min="10754" max="10754" width="6.140625" style="223" customWidth="1"/>
    <col min="10755" max="10755" width="7.140625" style="223" customWidth="1"/>
    <col min="10756" max="10756" width="8.85546875" style="223"/>
    <col min="10757" max="10757" width="6.7109375" style="223" customWidth="1"/>
    <col min="10758" max="10758" width="7.42578125" style="223" bestFit="1" customWidth="1"/>
    <col min="10759" max="10759" width="9.7109375" style="223" customWidth="1"/>
    <col min="10760" max="10760" width="5.42578125" style="223" bestFit="1" customWidth="1"/>
    <col min="10761" max="10761" width="8.85546875" style="223"/>
    <col min="10762" max="10762" width="5.140625" style="223" customWidth="1"/>
    <col min="10763" max="11008" width="8.85546875" style="223"/>
    <col min="11009" max="11009" width="45.28515625" style="223" customWidth="1"/>
    <col min="11010" max="11010" width="6.140625" style="223" customWidth="1"/>
    <col min="11011" max="11011" width="7.140625" style="223" customWidth="1"/>
    <col min="11012" max="11012" width="8.85546875" style="223"/>
    <col min="11013" max="11013" width="6.7109375" style="223" customWidth="1"/>
    <col min="11014" max="11014" width="7.42578125" style="223" bestFit="1" customWidth="1"/>
    <col min="11015" max="11015" width="9.7109375" style="223" customWidth="1"/>
    <col min="11016" max="11016" width="5.42578125" style="223" bestFit="1" customWidth="1"/>
    <col min="11017" max="11017" width="8.85546875" style="223"/>
    <col min="11018" max="11018" width="5.140625" style="223" customWidth="1"/>
    <col min="11019" max="11264" width="8.85546875" style="223"/>
    <col min="11265" max="11265" width="45.28515625" style="223" customWidth="1"/>
    <col min="11266" max="11266" width="6.140625" style="223" customWidth="1"/>
    <col min="11267" max="11267" width="7.140625" style="223" customWidth="1"/>
    <col min="11268" max="11268" width="8.85546875" style="223"/>
    <col min="11269" max="11269" width="6.7109375" style="223" customWidth="1"/>
    <col min="11270" max="11270" width="7.42578125" style="223" bestFit="1" customWidth="1"/>
    <col min="11271" max="11271" width="9.7109375" style="223" customWidth="1"/>
    <col min="11272" max="11272" width="5.42578125" style="223" bestFit="1" customWidth="1"/>
    <col min="11273" max="11273" width="8.85546875" style="223"/>
    <col min="11274" max="11274" width="5.140625" style="223" customWidth="1"/>
    <col min="11275" max="11520" width="8.85546875" style="223"/>
    <col min="11521" max="11521" width="45.28515625" style="223" customWidth="1"/>
    <col min="11522" max="11522" width="6.140625" style="223" customWidth="1"/>
    <col min="11523" max="11523" width="7.140625" style="223" customWidth="1"/>
    <col min="11524" max="11524" width="8.85546875" style="223"/>
    <col min="11525" max="11525" width="6.7109375" style="223" customWidth="1"/>
    <col min="11526" max="11526" width="7.42578125" style="223" bestFit="1" customWidth="1"/>
    <col min="11527" max="11527" width="9.7109375" style="223" customWidth="1"/>
    <col min="11528" max="11528" width="5.42578125" style="223" bestFit="1" customWidth="1"/>
    <col min="11529" max="11529" width="8.85546875" style="223"/>
    <col min="11530" max="11530" width="5.140625" style="223" customWidth="1"/>
    <col min="11531" max="11776" width="8.85546875" style="223"/>
    <col min="11777" max="11777" width="45.28515625" style="223" customWidth="1"/>
    <col min="11778" max="11778" width="6.140625" style="223" customWidth="1"/>
    <col min="11779" max="11779" width="7.140625" style="223" customWidth="1"/>
    <col min="11780" max="11780" width="8.85546875" style="223"/>
    <col min="11781" max="11781" width="6.7109375" style="223" customWidth="1"/>
    <col min="11782" max="11782" width="7.42578125" style="223" bestFit="1" customWidth="1"/>
    <col min="11783" max="11783" width="9.7109375" style="223" customWidth="1"/>
    <col min="11784" max="11784" width="5.42578125" style="223" bestFit="1" customWidth="1"/>
    <col min="11785" max="11785" width="8.85546875" style="223"/>
    <col min="11786" max="11786" width="5.140625" style="223" customWidth="1"/>
    <col min="11787" max="12032" width="8.85546875" style="223"/>
    <col min="12033" max="12033" width="45.28515625" style="223" customWidth="1"/>
    <col min="12034" max="12034" width="6.140625" style="223" customWidth="1"/>
    <col min="12035" max="12035" width="7.140625" style="223" customWidth="1"/>
    <col min="12036" max="12036" width="8.85546875" style="223"/>
    <col min="12037" max="12037" width="6.7109375" style="223" customWidth="1"/>
    <col min="12038" max="12038" width="7.42578125" style="223" bestFit="1" customWidth="1"/>
    <col min="12039" max="12039" width="9.7109375" style="223" customWidth="1"/>
    <col min="12040" max="12040" width="5.42578125" style="223" bestFit="1" customWidth="1"/>
    <col min="12041" max="12041" width="8.85546875" style="223"/>
    <col min="12042" max="12042" width="5.140625" style="223" customWidth="1"/>
    <col min="12043" max="12288" width="8.85546875" style="223"/>
    <col min="12289" max="12289" width="45.28515625" style="223" customWidth="1"/>
    <col min="12290" max="12290" width="6.140625" style="223" customWidth="1"/>
    <col min="12291" max="12291" width="7.140625" style="223" customWidth="1"/>
    <col min="12292" max="12292" width="8.85546875" style="223"/>
    <col min="12293" max="12293" width="6.7109375" style="223" customWidth="1"/>
    <col min="12294" max="12294" width="7.42578125" style="223" bestFit="1" customWidth="1"/>
    <col min="12295" max="12295" width="9.7109375" style="223" customWidth="1"/>
    <col min="12296" max="12296" width="5.42578125" style="223" bestFit="1" customWidth="1"/>
    <col min="12297" max="12297" width="8.85546875" style="223"/>
    <col min="12298" max="12298" width="5.140625" style="223" customWidth="1"/>
    <col min="12299" max="12544" width="8.85546875" style="223"/>
    <col min="12545" max="12545" width="45.28515625" style="223" customWidth="1"/>
    <col min="12546" max="12546" width="6.140625" style="223" customWidth="1"/>
    <col min="12547" max="12547" width="7.140625" style="223" customWidth="1"/>
    <col min="12548" max="12548" width="8.85546875" style="223"/>
    <col min="12549" max="12549" width="6.7109375" style="223" customWidth="1"/>
    <col min="12550" max="12550" width="7.42578125" style="223" bestFit="1" customWidth="1"/>
    <col min="12551" max="12551" width="9.7109375" style="223" customWidth="1"/>
    <col min="12552" max="12552" width="5.42578125" style="223" bestFit="1" customWidth="1"/>
    <col min="12553" max="12553" width="8.85546875" style="223"/>
    <col min="12554" max="12554" width="5.140625" style="223" customWidth="1"/>
    <col min="12555" max="12800" width="8.85546875" style="223"/>
    <col min="12801" max="12801" width="45.28515625" style="223" customWidth="1"/>
    <col min="12802" max="12802" width="6.140625" style="223" customWidth="1"/>
    <col min="12803" max="12803" width="7.140625" style="223" customWidth="1"/>
    <col min="12804" max="12804" width="8.85546875" style="223"/>
    <col min="12805" max="12805" width="6.7109375" style="223" customWidth="1"/>
    <col min="12806" max="12806" width="7.42578125" style="223" bestFit="1" customWidth="1"/>
    <col min="12807" max="12807" width="9.7109375" style="223" customWidth="1"/>
    <col min="12808" max="12808" width="5.42578125" style="223" bestFit="1" customWidth="1"/>
    <col min="12809" max="12809" width="8.85546875" style="223"/>
    <col min="12810" max="12810" width="5.140625" style="223" customWidth="1"/>
    <col min="12811" max="13056" width="8.85546875" style="223"/>
    <col min="13057" max="13057" width="45.28515625" style="223" customWidth="1"/>
    <col min="13058" max="13058" width="6.140625" style="223" customWidth="1"/>
    <col min="13059" max="13059" width="7.140625" style="223" customWidth="1"/>
    <col min="13060" max="13060" width="8.85546875" style="223"/>
    <col min="13061" max="13061" width="6.7109375" style="223" customWidth="1"/>
    <col min="13062" max="13062" width="7.42578125" style="223" bestFit="1" customWidth="1"/>
    <col min="13063" max="13063" width="9.7109375" style="223" customWidth="1"/>
    <col min="13064" max="13064" width="5.42578125" style="223" bestFit="1" customWidth="1"/>
    <col min="13065" max="13065" width="8.85546875" style="223"/>
    <col min="13066" max="13066" width="5.140625" style="223" customWidth="1"/>
    <col min="13067" max="13312" width="8.85546875" style="223"/>
    <col min="13313" max="13313" width="45.28515625" style="223" customWidth="1"/>
    <col min="13314" max="13314" width="6.140625" style="223" customWidth="1"/>
    <col min="13315" max="13315" width="7.140625" style="223" customWidth="1"/>
    <col min="13316" max="13316" width="8.85546875" style="223"/>
    <col min="13317" max="13317" width="6.7109375" style="223" customWidth="1"/>
    <col min="13318" max="13318" width="7.42578125" style="223" bestFit="1" customWidth="1"/>
    <col min="13319" max="13319" width="9.7109375" style="223" customWidth="1"/>
    <col min="13320" max="13320" width="5.42578125" style="223" bestFit="1" customWidth="1"/>
    <col min="13321" max="13321" width="8.85546875" style="223"/>
    <col min="13322" max="13322" width="5.140625" style="223" customWidth="1"/>
    <col min="13323" max="13568" width="8.85546875" style="223"/>
    <col min="13569" max="13569" width="45.28515625" style="223" customWidth="1"/>
    <col min="13570" max="13570" width="6.140625" style="223" customWidth="1"/>
    <col min="13571" max="13571" width="7.140625" style="223" customWidth="1"/>
    <col min="13572" max="13572" width="8.85546875" style="223"/>
    <col min="13573" max="13573" width="6.7109375" style="223" customWidth="1"/>
    <col min="13574" max="13574" width="7.42578125" style="223" bestFit="1" customWidth="1"/>
    <col min="13575" max="13575" width="9.7109375" style="223" customWidth="1"/>
    <col min="13576" max="13576" width="5.42578125" style="223" bestFit="1" customWidth="1"/>
    <col min="13577" max="13577" width="8.85546875" style="223"/>
    <col min="13578" max="13578" width="5.140625" style="223" customWidth="1"/>
    <col min="13579" max="13824" width="8.85546875" style="223"/>
    <col min="13825" max="13825" width="45.28515625" style="223" customWidth="1"/>
    <col min="13826" max="13826" width="6.140625" style="223" customWidth="1"/>
    <col min="13827" max="13827" width="7.140625" style="223" customWidth="1"/>
    <col min="13828" max="13828" width="8.85546875" style="223"/>
    <col min="13829" max="13829" width="6.7109375" style="223" customWidth="1"/>
    <col min="13830" max="13830" width="7.42578125" style="223" bestFit="1" customWidth="1"/>
    <col min="13831" max="13831" width="9.7109375" style="223" customWidth="1"/>
    <col min="13832" max="13832" width="5.42578125" style="223" bestFit="1" customWidth="1"/>
    <col min="13833" max="13833" width="8.85546875" style="223"/>
    <col min="13834" max="13834" width="5.140625" style="223" customWidth="1"/>
    <col min="13835" max="14080" width="8.85546875" style="223"/>
    <col min="14081" max="14081" width="45.28515625" style="223" customWidth="1"/>
    <col min="14082" max="14082" width="6.140625" style="223" customWidth="1"/>
    <col min="14083" max="14083" width="7.140625" style="223" customWidth="1"/>
    <col min="14084" max="14084" width="8.85546875" style="223"/>
    <col min="14085" max="14085" width="6.7109375" style="223" customWidth="1"/>
    <col min="14086" max="14086" width="7.42578125" style="223" bestFit="1" customWidth="1"/>
    <col min="14087" max="14087" width="9.7109375" style="223" customWidth="1"/>
    <col min="14088" max="14088" width="5.42578125" style="223" bestFit="1" customWidth="1"/>
    <col min="14089" max="14089" width="8.85546875" style="223"/>
    <col min="14090" max="14090" width="5.140625" style="223" customWidth="1"/>
    <col min="14091" max="14336" width="8.85546875" style="223"/>
    <col min="14337" max="14337" width="45.28515625" style="223" customWidth="1"/>
    <col min="14338" max="14338" width="6.140625" style="223" customWidth="1"/>
    <col min="14339" max="14339" width="7.140625" style="223" customWidth="1"/>
    <col min="14340" max="14340" width="8.85546875" style="223"/>
    <col min="14341" max="14341" width="6.7109375" style="223" customWidth="1"/>
    <col min="14342" max="14342" width="7.42578125" style="223" bestFit="1" customWidth="1"/>
    <col min="14343" max="14343" width="9.7109375" style="223" customWidth="1"/>
    <col min="14344" max="14344" width="5.42578125" style="223" bestFit="1" customWidth="1"/>
    <col min="14345" max="14345" width="8.85546875" style="223"/>
    <col min="14346" max="14346" width="5.140625" style="223" customWidth="1"/>
    <col min="14347" max="14592" width="8.85546875" style="223"/>
    <col min="14593" max="14593" width="45.28515625" style="223" customWidth="1"/>
    <col min="14594" max="14594" width="6.140625" style="223" customWidth="1"/>
    <col min="14595" max="14595" width="7.140625" style="223" customWidth="1"/>
    <col min="14596" max="14596" width="8.85546875" style="223"/>
    <col min="14597" max="14597" width="6.7109375" style="223" customWidth="1"/>
    <col min="14598" max="14598" width="7.42578125" style="223" bestFit="1" customWidth="1"/>
    <col min="14599" max="14599" width="9.7109375" style="223" customWidth="1"/>
    <col min="14600" max="14600" width="5.42578125" style="223" bestFit="1" customWidth="1"/>
    <col min="14601" max="14601" width="8.85546875" style="223"/>
    <col min="14602" max="14602" width="5.140625" style="223" customWidth="1"/>
    <col min="14603" max="14848" width="8.85546875" style="223"/>
    <col min="14849" max="14849" width="45.28515625" style="223" customWidth="1"/>
    <col min="14850" max="14850" width="6.140625" style="223" customWidth="1"/>
    <col min="14851" max="14851" width="7.140625" style="223" customWidth="1"/>
    <col min="14852" max="14852" width="8.85546875" style="223"/>
    <col min="14853" max="14853" width="6.7109375" style="223" customWidth="1"/>
    <col min="14854" max="14854" width="7.42578125" style="223" bestFit="1" customWidth="1"/>
    <col min="14855" max="14855" width="9.7109375" style="223" customWidth="1"/>
    <col min="14856" max="14856" width="5.42578125" style="223" bestFit="1" customWidth="1"/>
    <col min="14857" max="14857" width="8.85546875" style="223"/>
    <col min="14858" max="14858" width="5.140625" style="223" customWidth="1"/>
    <col min="14859" max="15104" width="8.85546875" style="223"/>
    <col min="15105" max="15105" width="45.28515625" style="223" customWidth="1"/>
    <col min="15106" max="15106" width="6.140625" style="223" customWidth="1"/>
    <col min="15107" max="15107" width="7.140625" style="223" customWidth="1"/>
    <col min="15108" max="15108" width="8.85546875" style="223"/>
    <col min="15109" max="15109" width="6.7109375" style="223" customWidth="1"/>
    <col min="15110" max="15110" width="7.42578125" style="223" bestFit="1" customWidth="1"/>
    <col min="15111" max="15111" width="9.7109375" style="223" customWidth="1"/>
    <col min="15112" max="15112" width="5.42578125" style="223" bestFit="1" customWidth="1"/>
    <col min="15113" max="15113" width="8.85546875" style="223"/>
    <col min="15114" max="15114" width="5.140625" style="223" customWidth="1"/>
    <col min="15115" max="15360" width="8.85546875" style="223"/>
    <col min="15361" max="15361" width="45.28515625" style="223" customWidth="1"/>
    <col min="15362" max="15362" width="6.140625" style="223" customWidth="1"/>
    <col min="15363" max="15363" width="7.140625" style="223" customWidth="1"/>
    <col min="15364" max="15364" width="8.85546875" style="223"/>
    <col min="15365" max="15365" width="6.7109375" style="223" customWidth="1"/>
    <col min="15366" max="15366" width="7.42578125" style="223" bestFit="1" customWidth="1"/>
    <col min="15367" max="15367" width="9.7109375" style="223" customWidth="1"/>
    <col min="15368" max="15368" width="5.42578125" style="223" bestFit="1" customWidth="1"/>
    <col min="15369" max="15369" width="8.85546875" style="223"/>
    <col min="15370" max="15370" width="5.140625" style="223" customWidth="1"/>
    <col min="15371" max="15616" width="8.85546875" style="223"/>
    <col min="15617" max="15617" width="45.28515625" style="223" customWidth="1"/>
    <col min="15618" max="15618" width="6.140625" style="223" customWidth="1"/>
    <col min="15619" max="15619" width="7.140625" style="223" customWidth="1"/>
    <col min="15620" max="15620" width="8.85546875" style="223"/>
    <col min="15621" max="15621" width="6.7109375" style="223" customWidth="1"/>
    <col min="15622" max="15622" width="7.42578125" style="223" bestFit="1" customWidth="1"/>
    <col min="15623" max="15623" width="9.7109375" style="223" customWidth="1"/>
    <col min="15624" max="15624" width="5.42578125" style="223" bestFit="1" customWidth="1"/>
    <col min="15625" max="15625" width="8.85546875" style="223"/>
    <col min="15626" max="15626" width="5.140625" style="223" customWidth="1"/>
    <col min="15627" max="15872" width="8.85546875" style="223"/>
    <col min="15873" max="15873" width="45.28515625" style="223" customWidth="1"/>
    <col min="15874" max="15874" width="6.140625" style="223" customWidth="1"/>
    <col min="15875" max="15875" width="7.140625" style="223" customWidth="1"/>
    <col min="15876" max="15876" width="8.85546875" style="223"/>
    <col min="15877" max="15877" width="6.7109375" style="223" customWidth="1"/>
    <col min="15878" max="15878" width="7.42578125" style="223" bestFit="1" customWidth="1"/>
    <col min="15879" max="15879" width="9.7109375" style="223" customWidth="1"/>
    <col min="15880" max="15880" width="5.42578125" style="223" bestFit="1" customWidth="1"/>
    <col min="15881" max="15881" width="8.85546875" style="223"/>
    <col min="15882" max="15882" width="5.140625" style="223" customWidth="1"/>
    <col min="15883" max="16128" width="8.85546875" style="223"/>
    <col min="16129" max="16129" width="45.28515625" style="223" customWidth="1"/>
    <col min="16130" max="16130" width="6.140625" style="223" customWidth="1"/>
    <col min="16131" max="16131" width="7.140625" style="223" customWidth="1"/>
    <col min="16132" max="16132" width="8.85546875" style="223"/>
    <col min="16133" max="16133" width="6.7109375" style="223" customWidth="1"/>
    <col min="16134" max="16134" width="7.42578125" style="223" bestFit="1" customWidth="1"/>
    <col min="16135" max="16135" width="9.7109375" style="223" customWidth="1"/>
    <col min="16136" max="16136" width="5.42578125" style="223" bestFit="1" customWidth="1"/>
    <col min="16137" max="16137" width="8.85546875" style="223"/>
    <col min="16138" max="16138" width="5.140625" style="223" customWidth="1"/>
    <col min="16139" max="16384" width="8.85546875" style="223"/>
  </cols>
  <sheetData>
    <row r="1" spans="1:11" ht="30">
      <c r="A1" s="491" t="s">
        <v>353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11" ht="16">
      <c r="A2" s="224" t="s">
        <v>354</v>
      </c>
      <c r="B2" s="225"/>
      <c r="C2" s="225"/>
      <c r="D2" s="225"/>
      <c r="E2" s="225"/>
      <c r="F2" s="225"/>
      <c r="G2" s="225"/>
    </row>
    <row r="3" spans="1:11">
      <c r="A3" s="226"/>
      <c r="B3" s="227"/>
      <c r="C3" s="228"/>
      <c r="D3" s="228"/>
      <c r="E3" s="228"/>
      <c r="F3" s="228"/>
      <c r="G3" s="228"/>
    </row>
    <row r="4" spans="1:11">
      <c r="A4" s="226" t="s">
        <v>355</v>
      </c>
      <c r="B4" s="227" t="s">
        <v>356</v>
      </c>
      <c r="C4" s="228"/>
      <c r="D4" s="228"/>
      <c r="E4" s="228"/>
      <c r="G4" s="228"/>
    </row>
    <row r="5" spans="1:11">
      <c r="A5" s="226" t="s">
        <v>357</v>
      </c>
      <c r="B5" s="227" t="s">
        <v>358</v>
      </c>
      <c r="C5" s="228"/>
      <c r="D5" s="228"/>
      <c r="E5" s="228"/>
      <c r="G5" s="228"/>
    </row>
    <row r="6" spans="1:11">
      <c r="A6" s="226" t="s">
        <v>359</v>
      </c>
      <c r="B6" s="227">
        <v>2025</v>
      </c>
      <c r="C6" s="228" t="s">
        <v>339</v>
      </c>
      <c r="D6" s="228"/>
      <c r="E6" s="228"/>
      <c r="G6" s="228"/>
    </row>
    <row r="7" spans="1:11">
      <c r="A7" s="226" t="s">
        <v>360</v>
      </c>
      <c r="B7" s="227">
        <v>2024</v>
      </c>
      <c r="C7" s="228"/>
      <c r="D7" s="228"/>
      <c r="E7" s="228"/>
      <c r="G7" s="228"/>
    </row>
    <row r="8" spans="1:11">
      <c r="A8" s="226" t="s">
        <v>361</v>
      </c>
      <c r="B8" s="227">
        <v>140</v>
      </c>
      <c r="C8" s="230"/>
      <c r="D8" s="228" t="s">
        <v>339</v>
      </c>
      <c r="E8" s="228" t="s">
        <v>339</v>
      </c>
      <c r="G8" s="228"/>
    </row>
    <row r="9" spans="1:11">
      <c r="A9" s="226" t="s">
        <v>362</v>
      </c>
      <c r="B9" s="231">
        <f>43560*B10</f>
        <v>447361.19999999995</v>
      </c>
      <c r="C9" s="228"/>
      <c r="D9" s="228"/>
      <c r="E9" s="228"/>
      <c r="G9" s="228"/>
    </row>
    <row r="10" spans="1:11">
      <c r="A10" s="226" t="s">
        <v>363</v>
      </c>
      <c r="B10" s="232">
        <v>10.27</v>
      </c>
      <c r="C10" s="227"/>
      <c r="D10" s="228"/>
      <c r="E10" s="228"/>
      <c r="G10" s="228"/>
    </row>
    <row r="11" spans="1:11">
      <c r="A11" s="226" t="s">
        <v>364</v>
      </c>
      <c r="B11" s="233">
        <v>6</v>
      </c>
      <c r="C11" s="228"/>
      <c r="D11" s="228"/>
      <c r="E11" s="228"/>
      <c r="G11" s="228"/>
    </row>
    <row r="12" spans="1:11">
      <c r="A12" s="226" t="s">
        <v>365</v>
      </c>
      <c r="B12" s="233">
        <v>179000</v>
      </c>
      <c r="C12" s="228"/>
      <c r="D12" s="228"/>
      <c r="E12" s="228"/>
      <c r="G12" s="228"/>
    </row>
    <row r="13" spans="1:11" ht="14" thickBot="1">
      <c r="A13" s="226"/>
      <c r="B13" s="233"/>
      <c r="C13" s="228"/>
      <c r="D13" s="228"/>
      <c r="E13" s="228"/>
      <c r="G13" s="228"/>
    </row>
    <row r="14" spans="1:11" ht="14" thickBot="1">
      <c r="A14" s="234" t="s">
        <v>366</v>
      </c>
      <c r="B14" s="235">
        <v>2027</v>
      </c>
      <c r="C14" s="235">
        <v>2028</v>
      </c>
      <c r="D14" s="235">
        <v>2029</v>
      </c>
      <c r="E14" s="235">
        <v>2030</v>
      </c>
      <c r="F14" s="235">
        <v>2031</v>
      </c>
      <c r="G14" s="235" t="s">
        <v>367</v>
      </c>
    </row>
    <row r="15" spans="1:11">
      <c r="A15" s="226" t="s">
        <v>368</v>
      </c>
      <c r="B15" s="236">
        <v>1.02</v>
      </c>
      <c r="C15" s="237">
        <f>B15*B15</f>
        <v>1.0404</v>
      </c>
      <c r="D15" s="237">
        <f>C15*B15</f>
        <v>1.0612079999999999</v>
      </c>
      <c r="E15" s="237">
        <f>D15*B15</f>
        <v>1.08243216</v>
      </c>
      <c r="F15" s="237">
        <f>E15*B15</f>
        <v>1.1040808032</v>
      </c>
      <c r="G15" s="238"/>
    </row>
    <row r="16" spans="1:11">
      <c r="A16" s="226" t="s">
        <v>369</v>
      </c>
      <c r="B16" s="239">
        <f>G28</f>
        <v>0.73101265822784811</v>
      </c>
      <c r="C16" s="240">
        <v>0.75</v>
      </c>
      <c r="D16" s="240">
        <v>0.8</v>
      </c>
      <c r="E16" s="240">
        <v>0.81</v>
      </c>
      <c r="F16" s="240">
        <v>0.82</v>
      </c>
      <c r="G16" s="238"/>
    </row>
    <row r="17" spans="1:10">
      <c r="A17" s="226" t="s">
        <v>370</v>
      </c>
      <c r="B17" s="241">
        <f>E28</f>
        <v>346.99718706047821</v>
      </c>
      <c r="C17" s="241">
        <f>B17*(1+C18)</f>
        <v>364.34704641350214</v>
      </c>
      <c r="D17" s="241">
        <f>C17*(1+D18)</f>
        <v>375.2774578059072</v>
      </c>
      <c r="E17" s="241">
        <f>D17*(1+E18)</f>
        <v>386.53578154008443</v>
      </c>
      <c r="F17" s="241">
        <f>E17*(1+F18)</f>
        <v>398.13185498628695</v>
      </c>
      <c r="G17" s="238"/>
    </row>
    <row r="18" spans="1:10">
      <c r="A18" s="226" t="s">
        <v>371</v>
      </c>
      <c r="B18" s="238"/>
      <c r="C18" s="242">
        <v>0.05</v>
      </c>
      <c r="D18" s="242">
        <v>0.03</v>
      </c>
      <c r="E18" s="242">
        <v>0.03</v>
      </c>
      <c r="F18" s="242">
        <v>0.03</v>
      </c>
      <c r="G18" s="227" t="s">
        <v>372</v>
      </c>
    </row>
    <row r="19" spans="1:10">
      <c r="A19" s="226"/>
      <c r="B19" s="226"/>
      <c r="C19" s="226"/>
      <c r="D19" s="226"/>
      <c r="E19" s="226"/>
      <c r="F19" s="226"/>
      <c r="G19" s="226"/>
      <c r="I19" s="226"/>
    </row>
    <row r="20" spans="1:10" ht="14" thickBot="1">
      <c r="A20" s="234"/>
      <c r="B20" s="226"/>
      <c r="C20" s="226"/>
      <c r="D20" s="226"/>
      <c r="E20" s="226"/>
      <c r="F20" s="226"/>
      <c r="G20" s="226"/>
      <c r="H20" s="226"/>
      <c r="I20" s="226"/>
      <c r="J20" s="226"/>
    </row>
    <row r="21" spans="1:10" ht="14" thickBot="1">
      <c r="A21" s="234" t="s">
        <v>373</v>
      </c>
      <c r="B21" s="235" t="s">
        <v>374</v>
      </c>
      <c r="C21" s="235" t="s">
        <v>375</v>
      </c>
      <c r="D21" s="235" t="s">
        <v>376</v>
      </c>
      <c r="E21" s="235" t="s">
        <v>377</v>
      </c>
      <c r="F21" s="235" t="s">
        <v>378</v>
      </c>
      <c r="G21" s="235" t="str">
        <f>A16</f>
        <v>Occupancy %</v>
      </c>
      <c r="H21" s="235" t="s">
        <v>379</v>
      </c>
      <c r="I21" s="235" t="s">
        <v>380</v>
      </c>
      <c r="J21" s="235" t="s">
        <v>381</v>
      </c>
    </row>
    <row r="22" spans="1:10">
      <c r="A22" s="226" t="s">
        <v>382</v>
      </c>
      <c r="B22" s="231">
        <f>J22*$B$8</f>
        <v>88.2</v>
      </c>
      <c r="C22" s="233">
        <v>375</v>
      </c>
      <c r="D22" s="231">
        <f t="shared" ref="D22:D27" si="0">B22*C22</f>
        <v>33075</v>
      </c>
      <c r="E22" s="243">
        <v>340</v>
      </c>
      <c r="F22" s="241">
        <f t="shared" ref="F22:F25" si="1">E22/C22</f>
        <v>0.90666666666666662</v>
      </c>
      <c r="G22" s="244">
        <v>0.75</v>
      </c>
      <c r="H22" s="231">
        <f t="shared" ref="H22:H27" si="2">B22*365*G22</f>
        <v>24144.75</v>
      </c>
      <c r="I22" s="245">
        <f t="shared" ref="I22:I27" si="3">H22*E22</f>
        <v>8209215</v>
      </c>
      <c r="J22" s="246">
        <v>0.63</v>
      </c>
    </row>
    <row r="23" spans="1:10">
      <c r="A23" s="226" t="s">
        <v>383</v>
      </c>
      <c r="B23" s="231">
        <f>J23*$B$8</f>
        <v>28</v>
      </c>
      <c r="C23" s="233">
        <v>375</v>
      </c>
      <c r="D23" s="231">
        <f t="shared" si="0"/>
        <v>10500</v>
      </c>
      <c r="E23" s="243">
        <v>350</v>
      </c>
      <c r="F23" s="241">
        <f t="shared" si="1"/>
        <v>0.93333333333333335</v>
      </c>
      <c r="G23" s="244">
        <v>0.7</v>
      </c>
      <c r="H23" s="231">
        <f t="shared" si="2"/>
        <v>7154</v>
      </c>
      <c r="I23" s="245">
        <f t="shared" si="3"/>
        <v>2503900</v>
      </c>
      <c r="J23" s="246">
        <v>0.2</v>
      </c>
    </row>
    <row r="24" spans="1:10">
      <c r="A24" s="226" t="s">
        <v>384</v>
      </c>
      <c r="B24" s="231">
        <v>13</v>
      </c>
      <c r="C24" s="233">
        <v>425</v>
      </c>
      <c r="D24" s="231">
        <f t="shared" si="0"/>
        <v>5525</v>
      </c>
      <c r="E24" s="243">
        <v>360</v>
      </c>
      <c r="F24" s="241">
        <f t="shared" si="1"/>
        <v>0.84705882352941175</v>
      </c>
      <c r="G24" s="244">
        <f>G23</f>
        <v>0.7</v>
      </c>
      <c r="H24" s="231">
        <f t="shared" si="2"/>
        <v>3321.5</v>
      </c>
      <c r="I24" s="245">
        <f t="shared" si="3"/>
        <v>1195740</v>
      </c>
      <c r="J24" s="246">
        <v>0.08</v>
      </c>
    </row>
    <row r="25" spans="1:10">
      <c r="A25" s="226" t="s">
        <v>385</v>
      </c>
      <c r="B25" s="233">
        <v>13</v>
      </c>
      <c r="C25" s="233">
        <v>450</v>
      </c>
      <c r="D25" s="231">
        <f t="shared" si="0"/>
        <v>5850</v>
      </c>
      <c r="E25" s="243">
        <v>375</v>
      </c>
      <c r="F25" s="241">
        <f t="shared" si="1"/>
        <v>0.83333333333333337</v>
      </c>
      <c r="G25" s="244">
        <v>0.7</v>
      </c>
      <c r="H25" s="231">
        <f t="shared" si="2"/>
        <v>3321.5</v>
      </c>
      <c r="I25" s="245">
        <f t="shared" si="3"/>
        <v>1245562.5</v>
      </c>
      <c r="J25" s="246">
        <v>0.09</v>
      </c>
    </row>
    <row r="26" spans="1:10">
      <c r="A26" s="226" t="s">
        <v>386</v>
      </c>
      <c r="B26" s="231">
        <f>J26*$B$8</f>
        <v>0</v>
      </c>
      <c r="C26" s="233">
        <v>0</v>
      </c>
      <c r="D26" s="231">
        <f t="shared" si="0"/>
        <v>0</v>
      </c>
      <c r="E26" s="243">
        <v>0</v>
      </c>
      <c r="F26" s="241">
        <f>IFERROR(E26/C26,0)</f>
        <v>0</v>
      </c>
      <c r="G26" s="244">
        <v>0</v>
      </c>
      <c r="H26" s="231">
        <f t="shared" si="2"/>
        <v>0</v>
      </c>
      <c r="I26" s="245">
        <f t="shared" si="3"/>
        <v>0</v>
      </c>
      <c r="J26" s="246">
        <v>0</v>
      </c>
    </row>
    <row r="27" spans="1:10">
      <c r="A27" s="226" t="s">
        <v>387</v>
      </c>
      <c r="B27" s="247">
        <f>J27*$B$8</f>
        <v>0</v>
      </c>
      <c r="C27" s="248">
        <v>0</v>
      </c>
      <c r="D27" s="247">
        <f t="shared" si="0"/>
        <v>0</v>
      </c>
      <c r="E27" s="249">
        <v>0</v>
      </c>
      <c r="F27" s="250">
        <f>IFERROR(E27/C27,0)</f>
        <v>0</v>
      </c>
      <c r="G27" s="251">
        <v>0</v>
      </c>
      <c r="H27" s="247">
        <f t="shared" si="2"/>
        <v>0</v>
      </c>
      <c r="I27" s="252">
        <f t="shared" si="3"/>
        <v>0</v>
      </c>
      <c r="J27" s="253">
        <v>0</v>
      </c>
    </row>
    <row r="28" spans="1:10">
      <c r="A28" s="226"/>
      <c r="B28" s="254">
        <f>SUM(B22:B27)</f>
        <v>142.19999999999999</v>
      </c>
      <c r="C28" s="254">
        <f>SUMPRODUCT(B22:B27,C22:C27)/B28</f>
        <v>386.42756680731367</v>
      </c>
      <c r="D28" s="254">
        <f>SUM(D22:D27)</f>
        <v>54950</v>
      </c>
      <c r="E28" s="255">
        <f>SUMPRODUCT(B22:B27,E22:E27)/B28</f>
        <v>346.99718706047821</v>
      </c>
      <c r="F28" s="255"/>
      <c r="G28" s="256">
        <f>SUMPRODUCT(B22:B27,G22:G27)/B28</f>
        <v>0.73101265822784811</v>
      </c>
      <c r="H28" s="254">
        <f>SUM(H22:H27)</f>
        <v>37941.75</v>
      </c>
      <c r="I28" s="257">
        <f>SUM(I22:I27)</f>
        <v>13154417.5</v>
      </c>
      <c r="J28" s="256">
        <f>SUM(J22:J27)</f>
        <v>1</v>
      </c>
    </row>
    <row r="29" spans="1:10" ht="14" thickBot="1">
      <c r="A29" s="226"/>
      <c r="B29" s="226"/>
      <c r="C29" s="226"/>
      <c r="D29" s="226"/>
      <c r="E29" s="226"/>
      <c r="F29" s="226"/>
      <c r="G29" s="226"/>
      <c r="H29" s="226"/>
      <c r="I29" s="226"/>
    </row>
    <row r="30" spans="1:10" ht="14" thickBot="1">
      <c r="A30" s="226"/>
      <c r="B30" s="235" t="s">
        <v>388</v>
      </c>
      <c r="C30" s="235"/>
      <c r="D30" s="235"/>
      <c r="E30" s="235"/>
      <c r="F30" s="235"/>
      <c r="G30" s="235"/>
      <c r="H30" s="226"/>
    </row>
    <row r="31" spans="1:10">
      <c r="A31" s="226" t="s">
        <v>389</v>
      </c>
      <c r="B31" s="243">
        <v>18</v>
      </c>
      <c r="C31" s="241">
        <f t="shared" ref="C31:F33" si="4">B31+1</f>
        <v>19</v>
      </c>
      <c r="D31" s="241">
        <f t="shared" si="4"/>
        <v>20</v>
      </c>
      <c r="E31" s="241">
        <f t="shared" si="4"/>
        <v>21</v>
      </c>
      <c r="F31" s="241">
        <f t="shared" si="4"/>
        <v>22</v>
      </c>
      <c r="G31" s="238"/>
      <c r="H31" s="226"/>
    </row>
    <row r="32" spans="1:10">
      <c r="A32" s="226" t="s">
        <v>390</v>
      </c>
      <c r="B32" s="258">
        <v>0</v>
      </c>
      <c r="C32" s="259">
        <v>350000</v>
      </c>
      <c r="D32" s="259">
        <f>C32*C15</f>
        <v>364140</v>
      </c>
      <c r="E32" s="259">
        <f>D32*D15</f>
        <v>386428.28112</v>
      </c>
      <c r="F32" s="259">
        <f>E32*E15</f>
        <v>418282.39901780878</v>
      </c>
      <c r="G32" s="238"/>
      <c r="H32" s="226"/>
    </row>
    <row r="33" spans="1:8">
      <c r="A33" s="226" t="s">
        <v>391</v>
      </c>
      <c r="B33" s="243">
        <v>7.5</v>
      </c>
      <c r="C33" s="241">
        <f t="shared" si="4"/>
        <v>8.5</v>
      </c>
      <c r="D33" s="241">
        <f t="shared" si="4"/>
        <v>9.5</v>
      </c>
      <c r="E33" s="241">
        <f t="shared" si="4"/>
        <v>10.5</v>
      </c>
      <c r="F33" s="241">
        <f t="shared" si="4"/>
        <v>11.5</v>
      </c>
      <c r="G33" s="238"/>
      <c r="H33" s="226"/>
    </row>
    <row r="34" spans="1:8">
      <c r="A34" s="226" t="s">
        <v>392</v>
      </c>
      <c r="B34" s="258"/>
      <c r="C34" s="259">
        <v>150000</v>
      </c>
      <c r="D34" s="259">
        <f>C34*C15</f>
        <v>156060</v>
      </c>
      <c r="E34" s="259">
        <f>D34*D15</f>
        <v>165612.12047999998</v>
      </c>
      <c r="F34" s="483">
        <f>E34*E15</f>
        <v>179263.88529334663</v>
      </c>
      <c r="G34" s="238"/>
      <c r="H34" s="226"/>
    </row>
    <row r="35" spans="1:8">
      <c r="A35" s="226" t="s">
        <v>393</v>
      </c>
      <c r="B35" s="243">
        <v>6</v>
      </c>
      <c r="C35" s="241">
        <f>B35+2</f>
        <v>8</v>
      </c>
      <c r="D35" s="241">
        <f>C35+2</f>
        <v>10</v>
      </c>
      <c r="E35" s="241">
        <f>D35+2</f>
        <v>12</v>
      </c>
      <c r="F35" s="241">
        <f>E35+2</f>
        <v>14</v>
      </c>
      <c r="G35" s="238"/>
      <c r="H35" s="226"/>
    </row>
    <row r="36" spans="1:8">
      <c r="A36" s="226" t="s">
        <v>394</v>
      </c>
      <c r="B36" s="243">
        <v>0</v>
      </c>
      <c r="C36" s="241">
        <f t="shared" ref="C36:F36" si="5">B36</f>
        <v>0</v>
      </c>
      <c r="D36" s="241">
        <f t="shared" si="5"/>
        <v>0</v>
      </c>
      <c r="E36" s="241">
        <f t="shared" si="5"/>
        <v>0</v>
      </c>
      <c r="F36" s="241">
        <f t="shared" si="5"/>
        <v>0</v>
      </c>
      <c r="G36" s="238"/>
      <c r="H36" s="226"/>
    </row>
    <row r="37" spans="1:8">
      <c r="A37" s="226" t="s">
        <v>395</v>
      </c>
      <c r="B37" s="243">
        <v>0.5</v>
      </c>
      <c r="C37" s="241">
        <f t="shared" ref="C37:F37" si="6">B37+1</f>
        <v>1.5</v>
      </c>
      <c r="D37" s="241">
        <f t="shared" si="6"/>
        <v>2.5</v>
      </c>
      <c r="E37" s="241">
        <f t="shared" si="6"/>
        <v>3.5</v>
      </c>
      <c r="F37" s="241">
        <f t="shared" si="6"/>
        <v>4.5</v>
      </c>
      <c r="G37" s="238"/>
      <c r="H37" s="226"/>
    </row>
    <row r="38" spans="1:8">
      <c r="A38" s="226" t="s">
        <v>396</v>
      </c>
      <c r="B38" s="258"/>
      <c r="C38" s="259">
        <v>382500</v>
      </c>
      <c r="D38" s="259">
        <f>C38*C15</f>
        <v>397953</v>
      </c>
      <c r="E38" s="259">
        <f>D38*D15</f>
        <v>422310.90722399997</v>
      </c>
      <c r="F38" s="259">
        <f>E38*E15</f>
        <v>457122.90749803389</v>
      </c>
      <c r="G38" s="238"/>
      <c r="H38" s="226"/>
    </row>
    <row r="39" spans="1:8" ht="14" thickBot="1">
      <c r="A39" s="226"/>
      <c r="D39" s="228"/>
      <c r="E39" s="260"/>
      <c r="G39" s="260"/>
      <c r="H39" s="226"/>
    </row>
    <row r="40" spans="1:8" ht="14" thickBot="1">
      <c r="A40" s="226"/>
      <c r="B40" s="235" t="s">
        <v>397</v>
      </c>
      <c r="C40" s="235" t="s">
        <v>398</v>
      </c>
      <c r="D40" s="235" t="s">
        <v>399</v>
      </c>
      <c r="E40" s="235" t="s">
        <v>400</v>
      </c>
      <c r="F40" s="235" t="s">
        <v>401</v>
      </c>
      <c r="G40" s="235" t="s">
        <v>367</v>
      </c>
      <c r="H40" s="226"/>
    </row>
    <row r="41" spans="1:8">
      <c r="A41" s="226" t="s">
        <v>402</v>
      </c>
      <c r="B41" s="242">
        <v>0.27</v>
      </c>
      <c r="C41" s="242">
        <v>0.27</v>
      </c>
      <c r="D41" s="242">
        <v>0.27</v>
      </c>
      <c r="E41" s="242">
        <v>0.27</v>
      </c>
      <c r="F41" s="242">
        <v>0.27</v>
      </c>
      <c r="G41" s="238"/>
      <c r="H41" s="226"/>
    </row>
    <row r="42" spans="1:8">
      <c r="A42" s="226" t="s">
        <v>403</v>
      </c>
      <c r="B42" s="242">
        <v>0.75</v>
      </c>
      <c r="C42" s="242">
        <v>0.75</v>
      </c>
      <c r="D42" s="242">
        <v>0.75</v>
      </c>
      <c r="E42" s="242">
        <v>0.75</v>
      </c>
      <c r="F42" s="242">
        <v>0.75</v>
      </c>
      <c r="G42" s="238"/>
      <c r="H42" s="226"/>
    </row>
    <row r="43" spans="1:8">
      <c r="A43" s="226" t="s">
        <v>404</v>
      </c>
      <c r="B43" s="242">
        <v>0.8</v>
      </c>
      <c r="C43" s="242">
        <v>0.8</v>
      </c>
      <c r="D43" s="242">
        <v>0.8</v>
      </c>
      <c r="E43" s="242">
        <v>0.8</v>
      </c>
      <c r="F43" s="242">
        <v>0.8</v>
      </c>
      <c r="G43" s="238"/>
      <c r="H43" s="226"/>
    </row>
    <row r="44" spans="1:8">
      <c r="A44" s="226" t="s">
        <v>405</v>
      </c>
      <c r="B44" s="242">
        <v>0.25</v>
      </c>
      <c r="C44" s="242">
        <v>0.25</v>
      </c>
      <c r="D44" s="242">
        <v>0.25</v>
      </c>
      <c r="E44" s="242">
        <v>0.25</v>
      </c>
      <c r="F44" s="242">
        <v>0.25</v>
      </c>
      <c r="G44" s="238"/>
      <c r="H44" s="226"/>
    </row>
    <row r="45" spans="1:8">
      <c r="A45" s="226" t="s">
        <v>406</v>
      </c>
      <c r="B45" s="242">
        <v>0.25</v>
      </c>
      <c r="C45" s="242">
        <v>0.25</v>
      </c>
      <c r="D45" s="242">
        <v>0.25</v>
      </c>
      <c r="E45" s="242">
        <v>0.25</v>
      </c>
      <c r="F45" s="242">
        <v>0.25</v>
      </c>
      <c r="G45" s="238"/>
      <c r="H45" s="226"/>
    </row>
    <row r="46" spans="1:8">
      <c r="A46" s="226" t="s">
        <v>407</v>
      </c>
      <c r="B46" s="242">
        <v>0.85</v>
      </c>
      <c r="C46" s="242">
        <v>0.85</v>
      </c>
      <c r="D46" s="242">
        <v>0.85</v>
      </c>
      <c r="E46" s="242">
        <v>0.85</v>
      </c>
      <c r="F46" s="242">
        <v>0.85</v>
      </c>
      <c r="G46" s="238"/>
      <c r="H46" s="226"/>
    </row>
    <row r="47" spans="1:8">
      <c r="A47" s="226" t="s">
        <v>408</v>
      </c>
      <c r="B47" s="242">
        <v>1.5</v>
      </c>
      <c r="C47" s="242">
        <v>1.5</v>
      </c>
      <c r="D47" s="242">
        <v>1.5</v>
      </c>
      <c r="E47" s="242">
        <v>1.5</v>
      </c>
      <c r="F47" s="242">
        <v>1.5</v>
      </c>
      <c r="G47" s="238"/>
      <c r="H47" s="226"/>
    </row>
    <row r="48" spans="1:8">
      <c r="A48" s="226" t="s">
        <v>409</v>
      </c>
      <c r="B48" s="242">
        <v>0.4</v>
      </c>
      <c r="C48" s="242">
        <v>0.4</v>
      </c>
      <c r="D48" s="242">
        <v>0.4</v>
      </c>
      <c r="E48" s="242">
        <v>0.4</v>
      </c>
      <c r="F48" s="242">
        <v>0.4</v>
      </c>
      <c r="G48" s="238"/>
      <c r="H48" s="226"/>
    </row>
    <row r="49" spans="1:9">
      <c r="A49" s="226" t="s">
        <v>410</v>
      </c>
      <c r="B49" s="242">
        <v>0.7</v>
      </c>
      <c r="C49" s="242">
        <v>0.7</v>
      </c>
      <c r="D49" s="242">
        <v>0.7</v>
      </c>
      <c r="E49" s="242">
        <v>0.7</v>
      </c>
      <c r="F49" s="242">
        <v>0.7</v>
      </c>
      <c r="G49" s="238"/>
      <c r="H49" s="226"/>
    </row>
    <row r="50" spans="1:9">
      <c r="A50" s="226"/>
      <c r="B50" s="242"/>
      <c r="C50" s="242"/>
      <c r="D50" s="242"/>
      <c r="E50" s="242"/>
      <c r="F50" s="242"/>
      <c r="G50" s="238"/>
      <c r="H50" s="226"/>
    </row>
    <row r="51" spans="1:9">
      <c r="A51" s="226" t="s">
        <v>411</v>
      </c>
      <c r="B51" s="242">
        <v>8.7499999999999994E-2</v>
      </c>
      <c r="C51" s="242">
        <v>8.5000000000000006E-2</v>
      </c>
      <c r="D51" s="242">
        <v>0.08</v>
      </c>
      <c r="E51" s="242">
        <v>0.08</v>
      </c>
      <c r="F51" s="242">
        <v>0.08</v>
      </c>
      <c r="G51" s="238"/>
      <c r="H51" s="226"/>
      <c r="I51" s="261"/>
    </row>
    <row r="52" spans="1:9">
      <c r="A52" s="226" t="s">
        <v>412</v>
      </c>
      <c r="B52" s="242">
        <v>4.4999999999999998E-2</v>
      </c>
      <c r="C52" s="242">
        <v>4.4999999999999998E-2</v>
      </c>
      <c r="D52" s="242">
        <v>4.4999999999999998E-2</v>
      </c>
      <c r="E52" s="242">
        <v>4.4999999999999998E-2</v>
      </c>
      <c r="F52" s="242">
        <v>4.4999999999999998E-2</v>
      </c>
      <c r="G52" s="238"/>
      <c r="H52" s="226"/>
      <c r="I52" s="261"/>
    </row>
    <row r="53" spans="1:9">
      <c r="A53" s="226" t="s">
        <v>413</v>
      </c>
      <c r="B53" s="242">
        <v>0</v>
      </c>
      <c r="C53" s="242">
        <v>0</v>
      </c>
      <c r="D53" s="242">
        <v>0</v>
      </c>
      <c r="E53" s="242">
        <v>0</v>
      </c>
      <c r="F53" s="242">
        <v>0</v>
      </c>
      <c r="G53" s="238"/>
      <c r="H53" s="226"/>
      <c r="I53" s="261"/>
    </row>
    <row r="54" spans="1:9">
      <c r="A54" s="226" t="s">
        <v>414</v>
      </c>
      <c r="B54" s="242">
        <v>0</v>
      </c>
      <c r="C54" s="262">
        <f>B54</f>
        <v>0</v>
      </c>
      <c r="D54" s="262">
        <f>C54</f>
        <v>0</v>
      </c>
      <c r="E54" s="262">
        <f>D54</f>
        <v>0</v>
      </c>
      <c r="F54" s="262">
        <f>E54</f>
        <v>0</v>
      </c>
      <c r="G54" s="238"/>
      <c r="H54" s="226"/>
      <c r="I54" s="261"/>
    </row>
    <row r="55" spans="1:9">
      <c r="A55" s="226" t="s">
        <v>415</v>
      </c>
      <c r="B55" s="242">
        <v>0.02</v>
      </c>
      <c r="C55" s="242">
        <v>0.02</v>
      </c>
      <c r="D55" s="242">
        <v>2.5000000000000001E-2</v>
      </c>
      <c r="E55" s="242">
        <v>0.03</v>
      </c>
      <c r="F55" s="242">
        <v>0.04</v>
      </c>
      <c r="G55" s="238"/>
      <c r="H55" s="226"/>
      <c r="I55" s="261"/>
    </row>
    <row r="56" spans="1:9">
      <c r="A56" s="226" t="s">
        <v>416</v>
      </c>
      <c r="B56" s="242">
        <v>1.4999999999999999E-2</v>
      </c>
      <c r="C56" s="262">
        <f>B56</f>
        <v>1.4999999999999999E-2</v>
      </c>
      <c r="D56" s="262">
        <f>C56</f>
        <v>1.4999999999999999E-2</v>
      </c>
      <c r="E56" s="262">
        <f>D56</f>
        <v>1.4999999999999999E-2</v>
      </c>
      <c r="F56" s="262">
        <f>E56</f>
        <v>1.4999999999999999E-2</v>
      </c>
      <c r="G56" s="238"/>
      <c r="H56" s="226"/>
      <c r="I56" s="261"/>
    </row>
    <row r="57" spans="1:9">
      <c r="A57" s="226" t="s">
        <v>417</v>
      </c>
      <c r="B57" s="242">
        <v>0.05</v>
      </c>
      <c r="C57" s="242">
        <v>0.05</v>
      </c>
      <c r="D57" s="242">
        <v>0.05</v>
      </c>
      <c r="E57" s="242">
        <v>0.05</v>
      </c>
      <c r="F57" s="242">
        <v>0.05</v>
      </c>
      <c r="G57" s="238"/>
      <c r="H57" s="226"/>
      <c r="I57" s="261"/>
    </row>
    <row r="58" spans="1:9">
      <c r="A58" s="226" t="s">
        <v>418</v>
      </c>
      <c r="B58" s="242">
        <v>0.03</v>
      </c>
      <c r="C58" s="262">
        <f t="shared" ref="C58:F59" si="7">B58</f>
        <v>0.03</v>
      </c>
      <c r="D58" s="262">
        <f t="shared" si="7"/>
        <v>0.03</v>
      </c>
      <c r="E58" s="262">
        <f t="shared" si="7"/>
        <v>0.03</v>
      </c>
      <c r="F58" s="262">
        <f t="shared" si="7"/>
        <v>0.03</v>
      </c>
      <c r="G58" s="238"/>
      <c r="H58" s="226"/>
      <c r="I58" s="261"/>
    </row>
    <row r="59" spans="1:9">
      <c r="A59" s="226" t="s">
        <v>419</v>
      </c>
      <c r="B59" s="242">
        <v>0</v>
      </c>
      <c r="C59" s="262">
        <f t="shared" si="7"/>
        <v>0</v>
      </c>
      <c r="D59" s="262">
        <f t="shared" si="7"/>
        <v>0</v>
      </c>
      <c r="E59" s="262">
        <f t="shared" si="7"/>
        <v>0</v>
      </c>
      <c r="F59" s="262">
        <f t="shared" si="7"/>
        <v>0</v>
      </c>
      <c r="G59" s="238"/>
      <c r="H59" s="226"/>
      <c r="I59" s="261"/>
    </row>
    <row r="60" spans="1:9">
      <c r="A60" s="226"/>
      <c r="B60" s="242"/>
      <c r="C60" s="242"/>
      <c r="D60" s="242"/>
      <c r="E60" s="242"/>
      <c r="F60" s="242"/>
      <c r="G60" s="238"/>
      <c r="H60" s="226"/>
      <c r="I60" s="261"/>
    </row>
    <row r="61" spans="1:9">
      <c r="A61" s="226" t="s">
        <v>420</v>
      </c>
      <c r="B61" s="263">
        <v>150000</v>
      </c>
      <c r="C61" s="261">
        <f>B61*($B$15)</f>
        <v>153000</v>
      </c>
      <c r="D61" s="261">
        <f>C61*($B$15)</f>
        <v>156060</v>
      </c>
      <c r="E61" s="261">
        <f>D61*($B$15)</f>
        <v>159181.20000000001</v>
      </c>
      <c r="F61" s="261">
        <f>E61*($B$15)</f>
        <v>162364.82400000002</v>
      </c>
      <c r="G61" s="238"/>
      <c r="H61" s="226"/>
    </row>
    <row r="62" spans="1:9">
      <c r="A62" s="226" t="s">
        <v>421</v>
      </c>
      <c r="B62" s="264">
        <v>505.74712643678163</v>
      </c>
      <c r="C62" s="264">
        <v>510</v>
      </c>
      <c r="D62" s="264">
        <v>515</v>
      </c>
      <c r="E62" s="264">
        <v>520</v>
      </c>
      <c r="F62" s="264">
        <v>525</v>
      </c>
      <c r="G62" s="238"/>
      <c r="H62" s="226"/>
    </row>
    <row r="63" spans="1:9">
      <c r="A63" s="226" t="s">
        <v>422</v>
      </c>
      <c r="B63" s="240">
        <v>0</v>
      </c>
      <c r="C63" s="240">
        <v>0</v>
      </c>
      <c r="D63" s="240">
        <v>0</v>
      </c>
      <c r="E63" s="240">
        <v>0</v>
      </c>
      <c r="F63" s="240">
        <v>0</v>
      </c>
      <c r="G63" s="238"/>
      <c r="H63" s="226"/>
    </row>
    <row r="64" spans="1:9">
      <c r="A64" s="226" t="s">
        <v>423</v>
      </c>
      <c r="B64" s="242">
        <v>1.4999999999999999E-2</v>
      </c>
      <c r="C64" s="242">
        <v>0.02</v>
      </c>
      <c r="D64" s="242">
        <v>0.03</v>
      </c>
      <c r="E64" s="242">
        <v>0.04</v>
      </c>
      <c r="F64" s="242">
        <v>0.04</v>
      </c>
      <c r="G64" s="238"/>
      <c r="H64" s="226"/>
    </row>
    <row r="65" spans="1:9">
      <c r="H65" s="226"/>
    </row>
    <row r="66" spans="1:9">
      <c r="A66" s="234" t="s">
        <v>424</v>
      </c>
      <c r="B66" s="228"/>
      <c r="D66" s="228"/>
      <c r="E66" s="228"/>
      <c r="G66" s="228"/>
      <c r="H66" s="226"/>
    </row>
    <row r="67" spans="1:9">
      <c r="A67" s="231" t="s">
        <v>425</v>
      </c>
      <c r="B67" s="265">
        <v>0.12</v>
      </c>
      <c r="D67" s="263" t="s">
        <v>426</v>
      </c>
      <c r="E67" s="228"/>
      <c r="G67" s="228"/>
      <c r="H67" s="226"/>
    </row>
    <row r="68" spans="1:9">
      <c r="A68" s="231" t="s">
        <v>427</v>
      </c>
      <c r="B68" s="227" t="s">
        <v>428</v>
      </c>
      <c r="D68" s="263" t="s">
        <v>429</v>
      </c>
      <c r="E68" s="228"/>
      <c r="G68" s="228"/>
      <c r="H68" s="226"/>
    </row>
    <row r="69" spans="1:9" ht="14">
      <c r="A69" s="231" t="s">
        <v>430</v>
      </c>
      <c r="B69" s="227">
        <v>12</v>
      </c>
      <c r="C69" s="266"/>
      <c r="D69" s="263" t="s">
        <v>431</v>
      </c>
      <c r="E69" s="228"/>
      <c r="G69" s="228"/>
      <c r="H69" s="226"/>
      <c r="I69" s="261"/>
    </row>
    <row r="70" spans="1:9" ht="14">
      <c r="A70" s="231" t="s">
        <v>432</v>
      </c>
      <c r="B70" s="227">
        <v>12</v>
      </c>
      <c r="C70" s="267" t="str">
        <f>IF(OR(B70&lt;1,B70&gt;12),"ERROR!","")</f>
        <v/>
      </c>
      <c r="D70" s="263" t="s">
        <v>433</v>
      </c>
      <c r="E70" s="228"/>
      <c r="G70" s="228"/>
      <c r="H70" s="226"/>
      <c r="I70" s="261"/>
    </row>
    <row r="71" spans="1:9" ht="14">
      <c r="A71" s="231" t="s">
        <v>434</v>
      </c>
      <c r="B71" s="227" t="s">
        <v>435</v>
      </c>
      <c r="C71" s="267"/>
      <c r="D71" s="263" t="s">
        <v>436</v>
      </c>
      <c r="E71" s="228"/>
      <c r="G71" s="228"/>
      <c r="H71" s="226"/>
      <c r="I71" s="261"/>
    </row>
    <row r="72" spans="1:9" ht="14">
      <c r="A72" s="231" t="s">
        <v>437</v>
      </c>
      <c r="B72" s="242">
        <v>0.08</v>
      </c>
      <c r="C72" s="267"/>
      <c r="D72" s="263" t="s">
        <v>438</v>
      </c>
      <c r="E72" s="228"/>
      <c r="G72" s="228"/>
      <c r="H72" s="226"/>
      <c r="I72" s="261"/>
    </row>
    <row r="73" spans="1:9">
      <c r="A73" s="231" t="s">
        <v>439</v>
      </c>
      <c r="B73" s="268">
        <f>1/B72</f>
        <v>12.5</v>
      </c>
      <c r="C73" s="228"/>
      <c r="D73" s="263" t="s">
        <v>440</v>
      </c>
      <c r="E73" s="228"/>
      <c r="G73" s="228"/>
      <c r="H73" s="226"/>
      <c r="I73" s="261"/>
    </row>
    <row r="74" spans="1:9">
      <c r="A74" s="231" t="s">
        <v>441</v>
      </c>
      <c r="B74" s="242">
        <v>0.03</v>
      </c>
      <c r="C74" s="269"/>
      <c r="D74" s="263" t="s">
        <v>442</v>
      </c>
      <c r="E74" s="269"/>
      <c r="G74" s="228"/>
      <c r="H74" s="226"/>
      <c r="I74" s="261"/>
    </row>
    <row r="75" spans="1:9">
      <c r="A75" s="231" t="s">
        <v>443</v>
      </c>
      <c r="B75" s="265">
        <v>1.2500000000000001E-2</v>
      </c>
      <c r="D75" s="227"/>
      <c r="E75" s="228"/>
      <c r="H75" s="226"/>
      <c r="I75" s="261"/>
    </row>
    <row r="76" spans="1:9">
      <c r="A76" s="226"/>
      <c r="B76" s="270"/>
      <c r="C76" s="228"/>
      <c r="D76" s="228"/>
      <c r="E76" s="228"/>
      <c r="H76" s="226"/>
      <c r="I76" s="261"/>
    </row>
    <row r="77" spans="1:9">
      <c r="B77" s="228"/>
      <c r="C77" s="228"/>
      <c r="D77" s="228"/>
      <c r="H77" s="226"/>
      <c r="I77" s="261"/>
    </row>
    <row r="78" spans="1:9">
      <c r="H78" s="226"/>
      <c r="I78" s="261"/>
    </row>
    <row r="79" spans="1:9">
      <c r="A79" s="271"/>
      <c r="H79" s="226"/>
      <c r="I79" s="261"/>
    </row>
    <row r="80" spans="1:9">
      <c r="A80" s="226"/>
      <c r="B80" s="231"/>
      <c r="C80" s="228"/>
      <c r="D80" s="228"/>
      <c r="E80" s="228"/>
      <c r="H80" s="226"/>
      <c r="I80" s="261"/>
    </row>
    <row r="81" spans="1:9">
      <c r="A81" s="226"/>
      <c r="B81" s="231"/>
      <c r="C81" s="228"/>
      <c r="D81" s="228"/>
      <c r="E81" s="228"/>
      <c r="H81" s="226"/>
      <c r="I81" s="261"/>
    </row>
    <row r="82" spans="1:9">
      <c r="A82" s="226"/>
      <c r="B82" s="272"/>
      <c r="C82" s="228"/>
      <c r="D82" s="228"/>
      <c r="E82" s="228"/>
      <c r="H82" s="226"/>
      <c r="I82" s="261"/>
    </row>
    <row r="83" spans="1:9">
      <c r="A83" s="226"/>
      <c r="B83" s="273"/>
      <c r="C83" s="228"/>
      <c r="D83" s="228"/>
      <c r="E83" s="228"/>
      <c r="I83" s="261"/>
    </row>
    <row r="84" spans="1:9">
      <c r="A84" s="226"/>
      <c r="B84" s="231"/>
      <c r="C84" s="228"/>
      <c r="D84" s="228"/>
      <c r="E84" s="228"/>
    </row>
    <row r="85" spans="1:9">
      <c r="A85" s="226"/>
      <c r="B85" s="228"/>
      <c r="C85" s="228"/>
      <c r="D85" s="228"/>
      <c r="E85" s="228"/>
    </row>
    <row r="86" spans="1:9">
      <c r="A86" s="271"/>
      <c r="B86" s="228"/>
      <c r="C86" s="228"/>
      <c r="D86" s="228"/>
      <c r="E86" s="228"/>
    </row>
    <row r="87" spans="1:9">
      <c r="A87" s="226"/>
      <c r="B87" s="231"/>
      <c r="C87" s="228"/>
      <c r="D87" s="228"/>
      <c r="E87" s="228"/>
    </row>
    <row r="88" spans="1:9">
      <c r="A88" s="226"/>
      <c r="B88" s="231"/>
      <c r="C88" s="228"/>
      <c r="D88" s="228"/>
      <c r="E88" s="228"/>
    </row>
    <row r="89" spans="1:9">
      <c r="A89" s="226"/>
      <c r="B89" s="231"/>
      <c r="C89" s="228"/>
      <c r="D89" s="228"/>
      <c r="E89" s="228"/>
    </row>
    <row r="90" spans="1:9">
      <c r="A90" s="226"/>
      <c r="B90" s="274"/>
      <c r="C90" s="228"/>
      <c r="D90" s="228"/>
      <c r="E90" s="228"/>
    </row>
    <row r="91" spans="1:9">
      <c r="A91" s="226"/>
      <c r="B91" s="274"/>
      <c r="C91" s="231"/>
      <c r="D91" s="228"/>
      <c r="E91" s="228"/>
    </row>
    <row r="92" spans="1:9">
      <c r="A92" s="226"/>
      <c r="B92" s="231"/>
      <c r="C92" s="228"/>
      <c r="D92" s="228"/>
      <c r="E92" s="228"/>
    </row>
    <row r="93" spans="1:9">
      <c r="A93" s="226"/>
      <c r="B93" s="231"/>
      <c r="C93" s="228"/>
      <c r="D93" s="228"/>
      <c r="E93" s="228"/>
    </row>
    <row r="94" spans="1:9">
      <c r="C94" s="274"/>
      <c r="D94" s="228"/>
      <c r="E94" s="228"/>
    </row>
    <row r="95" spans="1:9">
      <c r="A95" s="275"/>
      <c r="B95" s="270"/>
      <c r="C95" s="272"/>
      <c r="D95" s="228"/>
      <c r="E95" s="228"/>
    </row>
    <row r="96" spans="1:9">
      <c r="A96" s="226"/>
      <c r="B96" s="274"/>
      <c r="C96" s="228"/>
      <c r="D96" s="228"/>
      <c r="E96" s="228"/>
    </row>
    <row r="97" spans="1:5">
      <c r="A97" s="226"/>
      <c r="B97" s="272"/>
      <c r="C97" s="272"/>
      <c r="D97" s="228"/>
      <c r="E97" s="228"/>
    </row>
    <row r="98" spans="1:5">
      <c r="A98" s="226"/>
      <c r="B98" s="228"/>
      <c r="C98" s="228"/>
      <c r="D98" s="228"/>
      <c r="E98" s="228"/>
    </row>
    <row r="99" spans="1:5">
      <c r="A99" s="226"/>
      <c r="B99" s="228"/>
      <c r="C99" s="228"/>
      <c r="D99" s="228"/>
      <c r="E99" s="228"/>
    </row>
    <row r="100" spans="1:5">
      <c r="A100" s="226"/>
      <c r="B100" s="228"/>
      <c r="C100" s="228"/>
      <c r="D100" s="228"/>
      <c r="E100" s="228"/>
    </row>
    <row r="101" spans="1:5">
      <c r="A101" s="226"/>
      <c r="B101" s="228"/>
      <c r="C101" s="228"/>
      <c r="D101" s="228"/>
      <c r="E101" s="228"/>
    </row>
  </sheetData>
  <mergeCells count="1">
    <mergeCell ref="A1:K1"/>
  </mergeCells>
  <pageMargins left="0.25" right="0.25" top="0.75" bottom="0.75" header="0.3" footer="0.3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1 - Source &amp; Uses</vt:lpstr>
      <vt:lpstr>2 - Construction Budget</vt:lpstr>
      <vt:lpstr>3 - MAR  - Valuation</vt:lpstr>
      <vt:lpstr>4 - MAR - 5 year CF 2027-2031</vt:lpstr>
      <vt:lpstr>5 - MAR - Assumptions</vt:lpstr>
      <vt:lpstr>'3 - MAR  - Valuation'!Print_Area</vt:lpstr>
      <vt:lpstr>'4 - MAR - 5 year CF 2027-2031'!Print_Area</vt:lpstr>
      <vt:lpstr>'5 - MAR - Assumptions'!Print_Area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Patel</dc:creator>
  <cp:lastModifiedBy>Danny Gould</cp:lastModifiedBy>
  <dcterms:created xsi:type="dcterms:W3CDTF">2025-06-27T16:39:49Z</dcterms:created>
  <dcterms:modified xsi:type="dcterms:W3CDTF">2025-06-30T17:08:26Z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" linkTarget="prop_class">
    <vt:lpwstr>#REF!</vt:lpwstr>
  </property>
  <property fmtid="{D5CDD505-2E9C-101B-9397-08002B2CF9AE}" pid="3" name="no" linkTarget="prop_no">
    <vt:lpwstr>#REF!</vt:lpwstr>
  </property>
  <property fmtid="{D5CDD505-2E9C-101B-9397-08002B2CF9AE}" pid="4" name="type_primary" linkTarget="prop_type_primary">
    <vt:lpwstr>#REF!</vt:lpwstr>
  </property>
  <property fmtid="{D5CDD505-2E9C-101B-9397-08002B2CF9AE}" pid="5" name="type_secondary" linkTarget="prop_type_secondary">
    <vt:lpwstr>#REF!</vt:lpwstr>
  </property>
</Properties>
</file>