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dgould/Documents/Hospitality and Holdings/Gould Capital/GC CAPITAL DESK/Jai Desai/"/>
    </mc:Choice>
  </mc:AlternateContent>
  <xr:revisionPtr revIDLastSave="0" documentId="8_{4A0FF270-4FB3-6A48-8643-A48B6A2385F5}" xr6:coauthVersionLast="47" xr6:coauthVersionMax="47" xr10:uidLastSave="{00000000-0000-0000-0000-000000000000}"/>
  <bookViews>
    <workbookView xWindow="0" yWindow="500" windowWidth="33100" windowHeight="21160" xr2:uid="{00000000-000D-0000-FFFF-FFFF00000000}"/>
  </bookViews>
  <sheets>
    <sheet name="Investment Summary" sheetId="6" r:id="rId1"/>
    <sheet name="Internal Revenue Goals" sheetId="4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GnU5xiESEx3P+U9TUhhuofaIgtw=="/>
    </ext>
  </extLst>
</workbook>
</file>

<file path=xl/calcChain.xml><?xml version="1.0" encoding="utf-8"?>
<calcChain xmlns="http://schemas.openxmlformats.org/spreadsheetml/2006/main">
  <c r="F30" i="6" l="1"/>
  <c r="G30" i="6"/>
  <c r="H30" i="6"/>
  <c r="I30" i="6"/>
  <c r="E30" i="6"/>
  <c r="H43" i="6"/>
  <c r="M43" i="6"/>
  <c r="L66" i="6"/>
  <c r="L65" i="6"/>
  <c r="J63" i="6"/>
  <c r="K63" i="6"/>
  <c r="I63" i="6"/>
  <c r="K62" i="6"/>
  <c r="J62" i="6"/>
  <c r="I62" i="6"/>
  <c r="J60" i="6"/>
  <c r="K60" i="6"/>
  <c r="I60" i="6"/>
  <c r="L60" i="6"/>
  <c r="D59" i="6"/>
  <c r="D62" i="6"/>
  <c r="H39" i="4"/>
  <c r="G39" i="4"/>
  <c r="H38" i="4"/>
  <c r="G38" i="4"/>
  <c r="H28" i="4"/>
  <c r="H26" i="4"/>
  <c r="G26" i="4"/>
  <c r="G28" i="4"/>
  <c r="N25" i="4"/>
  <c r="H25" i="4"/>
  <c r="G25" i="4"/>
  <c r="N17" i="4"/>
  <c r="N16" i="4"/>
  <c r="G15" i="4"/>
  <c r="G17" i="4"/>
  <c r="H14" i="4"/>
  <c r="H15" i="4"/>
  <c r="H17" i="4"/>
  <c r="G14" i="4"/>
</calcChain>
</file>

<file path=xl/sharedStrings.xml><?xml version="1.0" encoding="utf-8"?>
<sst xmlns="http://schemas.openxmlformats.org/spreadsheetml/2006/main" count="127" uniqueCount="97">
  <si>
    <t># of Rooms</t>
  </si>
  <si>
    <t>Amount</t>
  </si>
  <si>
    <t>Per Room</t>
  </si>
  <si>
    <t>Hotel Investment Analysis</t>
  </si>
  <si>
    <t>Name of Property</t>
  </si>
  <si>
    <t>Location</t>
  </si>
  <si>
    <t>Development Costs - Sources/Uses</t>
  </si>
  <si>
    <t>% of Total</t>
  </si>
  <si>
    <t>Soft Cost (Architect, Interest, etc)</t>
  </si>
  <si>
    <t>Closing costs</t>
  </si>
  <si>
    <t>Total</t>
  </si>
  <si>
    <t>First Mortgage</t>
  </si>
  <si>
    <t>Operating Cash Flow Summary</t>
  </si>
  <si>
    <t>Year 1</t>
  </si>
  <si>
    <t>Year 2</t>
  </si>
  <si>
    <t>Year 3</t>
  </si>
  <si>
    <t>Year 4</t>
  </si>
  <si>
    <t>Year 5</t>
  </si>
  <si>
    <t>Net Operating Income</t>
  </si>
  <si>
    <t>Debt Service</t>
  </si>
  <si>
    <t>Cash Flow</t>
  </si>
  <si>
    <t>Debt Service Coverage Ratio</t>
  </si>
  <si>
    <t>Mortgage Component</t>
  </si>
  <si>
    <t>Permenant Loan</t>
  </si>
  <si>
    <t>Mortgage Amount</t>
  </si>
  <si>
    <t>Terminal Cap Rate</t>
  </si>
  <si>
    <t>Interest Rate</t>
  </si>
  <si>
    <t>Selling Costs</t>
  </si>
  <si>
    <t>Amortization</t>
  </si>
  <si>
    <t>Gross Selling Price</t>
  </si>
  <si>
    <t>Annual Debt Service</t>
  </si>
  <si>
    <t xml:space="preserve">    Less:  Remaining Mortgage Balance</t>
  </si>
  <si>
    <t>Monthly Debt Service</t>
  </si>
  <si>
    <t>Overall Project Return Summary</t>
  </si>
  <si>
    <t>Year 0</t>
  </si>
  <si>
    <t>Sale</t>
  </si>
  <si>
    <t>Initial Equity</t>
  </si>
  <si>
    <t>Cash Flow after Debt Service</t>
  </si>
  <si>
    <t>Sale Proceeds</t>
  </si>
  <si>
    <t>Annual Cash-on-Cash Return</t>
  </si>
  <si>
    <t xml:space="preserve">PREF </t>
  </si>
  <si>
    <t>Yearly total returns</t>
  </si>
  <si>
    <t>Cash on cash return</t>
  </si>
  <si>
    <t>IRR</t>
  </si>
  <si>
    <t>Multiple</t>
  </si>
  <si>
    <t>Occupancy</t>
  </si>
  <si>
    <t>ADR</t>
  </si>
  <si>
    <t>RevPAR</t>
  </si>
  <si>
    <t>Embassy Suites Knoxville/West</t>
  </si>
  <si>
    <t>Revenue Goals</t>
  </si>
  <si>
    <t>140 guestrooms, 8,000 sf meeting space</t>
  </si>
  <si>
    <t>Tier 1</t>
  </si>
  <si>
    <t>Embassy Suites Jackson/Ridgeland</t>
  </si>
  <si>
    <t>Year One</t>
  </si>
  <si>
    <t>Year Two</t>
  </si>
  <si>
    <t>145 guestrooms, 5,000 sf meeting space</t>
  </si>
  <si>
    <t>Trailing 12 month actuals - thru May '12</t>
  </si>
  <si>
    <t>Room Revenue</t>
  </si>
  <si>
    <t>Room revenue</t>
  </si>
  <si>
    <t>F&amp;B/Banquet/Misc Revenue</t>
  </si>
  <si>
    <t xml:space="preserve">  Total Revenue</t>
  </si>
  <si>
    <t>Homewood Suites Knoxville/Turkey Creek</t>
  </si>
  <si>
    <t>Tier 2</t>
  </si>
  <si>
    <t>103 rooms</t>
  </si>
  <si>
    <t>Sales Compensation Package</t>
  </si>
  <si>
    <t>Base Salary</t>
  </si>
  <si>
    <t>Bonus - Tier 1</t>
  </si>
  <si>
    <t>Bonus - Tier 2</t>
  </si>
  <si>
    <t>Health insurance premium reimb</t>
  </si>
  <si>
    <t xml:space="preserve">   Total Compensation</t>
  </si>
  <si>
    <t>DCF to entire LP</t>
  </si>
  <si>
    <t xml:space="preserve">    Less:  Closing Costs + exit fee</t>
  </si>
  <si>
    <t xml:space="preserve"> </t>
  </si>
  <si>
    <t>Acquisition/construction cost</t>
  </si>
  <si>
    <t xml:space="preserve">Project management fee </t>
  </si>
  <si>
    <t>Interest Reserves</t>
  </si>
  <si>
    <t xml:space="preserve"> LP Partner Equity</t>
  </si>
  <si>
    <t>GP Partner Equity</t>
  </si>
  <si>
    <t>Denver International Airport-Gateway</t>
  </si>
  <si>
    <t>AC Hotel Denver Gateway</t>
  </si>
  <si>
    <t>Sale at CO</t>
  </si>
  <si>
    <t>Year 0/construction</t>
  </si>
  <si>
    <t>Profit from sale to LP</t>
  </si>
  <si>
    <t>TOTAL</t>
  </si>
  <si>
    <t>Return of Capital</t>
  </si>
  <si>
    <t>Year 3 NOI</t>
  </si>
  <si>
    <t>Year 3 Sale Proceeds</t>
  </si>
  <si>
    <t>Hard cost</t>
  </si>
  <si>
    <t>Construction contingency</t>
  </si>
  <si>
    <t>Owner Purchases (FF&amp;E+OS&amp;E)</t>
  </si>
  <si>
    <t>Net Proceeds after repaying GP and LP original investment/PREF</t>
  </si>
  <si>
    <t>Year 3/ROC/sale</t>
  </si>
  <si>
    <t>LP Cash Flow Return Summary for 3yr Hold</t>
  </si>
  <si>
    <t xml:space="preserve">dcf split 40/60 </t>
  </si>
  <si>
    <t>LP Cash Flow from Sale at CO</t>
  </si>
  <si>
    <t>30 years</t>
  </si>
  <si>
    <t xml:space="preserve">Capital raise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</si>
</sst>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6" x14ac:knownFonts="1">
    <font>
      <sz val="10"/>
      <color rgb="FF000000"/>
      <name val="Arial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u val="singleAccounting"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1" xfId="0" applyNumberFormat="1" applyFont="1" applyBorder="1"/>
    <xf numFmtId="4" fontId="1" fillId="0" borderId="0" xfId="0" applyNumberFormat="1" applyFont="1"/>
    <xf numFmtId="9" fontId="1" fillId="0" borderId="0" xfId="0" applyNumberFormat="1" applyFont="1"/>
    <xf numFmtId="10" fontId="1" fillId="0" borderId="0" xfId="0" applyNumberFormat="1" applyFont="1"/>
    <xf numFmtId="0" fontId="0" fillId="0" borderId="2" xfId="0" applyBorder="1"/>
    <xf numFmtId="0" fontId="4" fillId="0" borderId="0" xfId="0" applyFont="1"/>
    <xf numFmtId="165" fontId="0" fillId="0" borderId="0" xfId="0" applyNumberFormat="1"/>
    <xf numFmtId="44" fontId="4" fillId="0" borderId="0" xfId="2" applyFont="1"/>
    <xf numFmtId="10" fontId="4" fillId="0" borderId="0" xfId="1" applyNumberFormat="1" applyFont="1"/>
    <xf numFmtId="0" fontId="3" fillId="0" borderId="0" xfId="0" applyFont="1"/>
    <xf numFmtId="0" fontId="0" fillId="0" borderId="3" xfId="0" applyBorder="1"/>
    <xf numFmtId="44" fontId="0" fillId="0" borderId="3" xfId="2" applyFont="1" applyBorder="1"/>
    <xf numFmtId="0" fontId="0" fillId="4" borderId="3" xfId="0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44" fontId="0" fillId="0" borderId="2" xfId="2" applyFont="1" applyBorder="1"/>
    <xf numFmtId="0" fontId="0" fillId="0" borderId="33" xfId="0" applyBorder="1"/>
    <xf numFmtId="0" fontId="0" fillId="0" borderId="24" xfId="0" applyBorder="1"/>
    <xf numFmtId="44" fontId="0" fillId="0" borderId="24" xfId="2" applyFont="1" applyBorder="1"/>
    <xf numFmtId="44" fontId="0" fillId="0" borderId="34" xfId="2" applyFont="1" applyBorder="1"/>
    <xf numFmtId="44" fontId="4" fillId="3" borderId="3" xfId="2" applyFont="1" applyFill="1" applyBorder="1"/>
    <xf numFmtId="44" fontId="0" fillId="0" borderId="33" xfId="2" applyFont="1" applyBorder="1"/>
    <xf numFmtId="164" fontId="0" fillId="0" borderId="24" xfId="1" applyNumberFormat="1" applyFont="1" applyBorder="1"/>
    <xf numFmtId="164" fontId="0" fillId="0" borderId="34" xfId="1" applyNumberFormat="1" applyFont="1" applyBorder="1"/>
    <xf numFmtId="0" fontId="0" fillId="0" borderId="26" xfId="0" applyBorder="1"/>
    <xf numFmtId="0" fontId="0" fillId="0" borderId="17" xfId="0" applyBorder="1"/>
    <xf numFmtId="0" fontId="0" fillId="0" borderId="27" xfId="0" applyBorder="1"/>
    <xf numFmtId="0" fontId="0" fillId="0" borderId="33" xfId="0" applyBorder="1" applyAlignment="1">
      <alignment horizontal="center"/>
    </xf>
    <xf numFmtId="164" fontId="0" fillId="0" borderId="3" xfId="1" applyNumberFormat="1" applyFont="1" applyBorder="1"/>
    <xf numFmtId="10" fontId="0" fillId="0" borderId="2" xfId="1" applyNumberFormat="1" applyFont="1" applyBorder="1"/>
    <xf numFmtId="0" fontId="4" fillId="2" borderId="2" xfId="0" applyFont="1" applyFill="1" applyBorder="1"/>
    <xf numFmtId="10" fontId="0" fillId="0" borderId="24" xfId="1" applyNumberFormat="1" applyFont="1" applyBorder="1"/>
    <xf numFmtId="0" fontId="3" fillId="0" borderId="24" xfId="0" applyFont="1" applyBorder="1" applyAlignment="1">
      <alignment horizontal="right"/>
    </xf>
    <xf numFmtId="165" fontId="0" fillId="0" borderId="3" xfId="2" applyNumberFormat="1" applyFont="1" applyBorder="1"/>
    <xf numFmtId="0" fontId="3" fillId="0" borderId="19" xfId="0" applyFont="1" applyBorder="1"/>
    <xf numFmtId="0" fontId="0" fillId="0" borderId="35" xfId="0" applyBorder="1"/>
    <xf numFmtId="165" fontId="0" fillId="0" borderId="21" xfId="2" applyNumberFormat="1" applyFont="1" applyBorder="1"/>
    <xf numFmtId="0" fontId="3" fillId="0" borderId="20" xfId="0" applyFont="1" applyBorder="1"/>
    <xf numFmtId="0" fontId="0" fillId="0" borderId="36" xfId="0" applyBorder="1"/>
    <xf numFmtId="0" fontId="0" fillId="0" borderId="22" xfId="0" applyBorder="1"/>
    <xf numFmtId="0" fontId="0" fillId="0" borderId="40" xfId="0" applyBorder="1"/>
    <xf numFmtId="44" fontId="0" fillId="0" borderId="23" xfId="2" applyFont="1" applyBorder="1"/>
    <xf numFmtId="0" fontId="0" fillId="0" borderId="6" xfId="0" applyBorder="1"/>
    <xf numFmtId="0" fontId="0" fillId="0" borderId="7" xfId="0" applyBorder="1"/>
    <xf numFmtId="0" fontId="0" fillId="4" borderId="40" xfId="0" applyFill="1" applyBorder="1"/>
    <xf numFmtId="164" fontId="0" fillId="4" borderId="23" xfId="1" applyNumberFormat="1" applyFont="1" applyFill="1" applyBorder="1"/>
    <xf numFmtId="0" fontId="0" fillId="4" borderId="20" xfId="0" applyFill="1" applyBorder="1"/>
    <xf numFmtId="0" fontId="0" fillId="4" borderId="36" xfId="0" applyFill="1" applyBorder="1"/>
    <xf numFmtId="2" fontId="0" fillId="4" borderId="22" xfId="0" applyNumberFormat="1" applyFill="1" applyBorder="1"/>
    <xf numFmtId="0" fontId="4" fillId="3" borderId="25" xfId="0" applyFont="1" applyFill="1" applyBorder="1"/>
    <xf numFmtId="0" fontId="0" fillId="0" borderId="23" xfId="0" applyBorder="1"/>
    <xf numFmtId="0" fontId="0" fillId="0" borderId="20" xfId="0" applyBorder="1"/>
    <xf numFmtId="10" fontId="0" fillId="0" borderId="36" xfId="1" applyNumberFormat="1" applyFont="1" applyBorder="1"/>
    <xf numFmtId="44" fontId="0" fillId="0" borderId="22" xfId="2" applyFont="1" applyBorder="1"/>
    <xf numFmtId="0" fontId="0" fillId="4" borderId="19" xfId="0" applyFill="1" applyBorder="1"/>
    <xf numFmtId="10" fontId="0" fillId="4" borderId="21" xfId="1" applyNumberFormat="1" applyFont="1" applyFill="1" applyBorder="1"/>
    <xf numFmtId="0" fontId="0" fillId="0" borderId="18" xfId="0" applyBorder="1"/>
    <xf numFmtId="0" fontId="0" fillId="0" borderId="41" xfId="0" applyBorder="1" applyAlignment="1">
      <alignment horizontal="center"/>
    </xf>
    <xf numFmtId="44" fontId="0" fillId="0" borderId="41" xfId="2" applyFont="1" applyBorder="1"/>
    <xf numFmtId="44" fontId="0" fillId="0" borderId="42" xfId="2" applyFont="1" applyBorder="1"/>
    <xf numFmtId="0" fontId="0" fillId="0" borderId="43" xfId="0" applyBorder="1"/>
    <xf numFmtId="44" fontId="0" fillId="0" borderId="44" xfId="2" applyFont="1" applyBorder="1"/>
    <xf numFmtId="0" fontId="0" fillId="0" borderId="42" xfId="0" applyBorder="1"/>
    <xf numFmtId="0" fontId="0" fillId="0" borderId="8" xfId="0" applyBorder="1"/>
    <xf numFmtId="0" fontId="0" fillId="0" borderId="45" xfId="0" applyBorder="1"/>
    <xf numFmtId="0" fontId="0" fillId="0" borderId="9" xfId="0" applyBorder="1"/>
    <xf numFmtId="164" fontId="0" fillId="0" borderId="36" xfId="1" applyNumberFormat="1" applyFont="1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0" fillId="0" borderId="41" xfId="0" applyBorder="1"/>
    <xf numFmtId="44" fontId="5" fillId="0" borderId="42" xfId="2" applyFont="1" applyBorder="1"/>
    <xf numFmtId="44" fontId="0" fillId="0" borderId="46" xfId="2" applyFont="1" applyBorder="1"/>
    <xf numFmtId="0" fontId="0" fillId="0" borderId="4" xfId="0" applyBorder="1"/>
    <xf numFmtId="44" fontId="0" fillId="0" borderId="4" xfId="2" applyFont="1" applyBorder="1"/>
    <xf numFmtId="44" fontId="5" fillId="0" borderId="4" xfId="2" applyFont="1" applyBorder="1"/>
    <xf numFmtId="44" fontId="0" fillId="0" borderId="5" xfId="2" applyFont="1" applyBorder="1"/>
    <xf numFmtId="0" fontId="3" fillId="0" borderId="6" xfId="0" applyFont="1" applyBorder="1"/>
    <xf numFmtId="0" fontId="0" fillId="0" borderId="15" xfId="0" applyBorder="1"/>
    <xf numFmtId="0" fontId="0" fillId="0" borderId="16" xfId="0" applyBorder="1"/>
    <xf numFmtId="0" fontId="0" fillId="0" borderId="14" xfId="0" applyBorder="1"/>
    <xf numFmtId="2" fontId="0" fillId="0" borderId="12" xfId="0" applyNumberFormat="1" applyBorder="1"/>
    <xf numFmtId="2" fontId="0" fillId="0" borderId="13" xfId="0" applyNumberFormat="1" applyBorder="1"/>
    <xf numFmtId="0" fontId="0" fillId="0" borderId="47" xfId="0" applyBorder="1"/>
    <xf numFmtId="0" fontId="0" fillId="0" borderId="4" xfId="0" applyBorder="1" applyAlignment="1">
      <alignment horizontal="center"/>
    </xf>
    <xf numFmtId="0" fontId="0" fillId="0" borderId="10" xfId="0" applyBorder="1"/>
    <xf numFmtId="2" fontId="0" fillId="0" borderId="11" xfId="0" applyNumberFormat="1" applyBorder="1"/>
    <xf numFmtId="165" fontId="0" fillId="0" borderId="25" xfId="2" applyNumberFormat="1" applyFont="1" applyBorder="1"/>
    <xf numFmtId="0" fontId="4" fillId="3" borderId="47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22CB9-C1B2-4DA2-9D6E-2CEC15FBAEC9}">
  <dimension ref="A1:N66"/>
  <sheetViews>
    <sheetView tabSelected="1" topLeftCell="A7" workbookViewId="0">
      <selection activeCell="E30" sqref="E30:I30"/>
    </sheetView>
  </sheetViews>
  <sheetFormatPr baseColWidth="10" defaultColWidth="8.83203125" defaultRowHeight="13" x14ac:dyDescent="0.15"/>
  <cols>
    <col min="2" max="2" width="17.83203125" customWidth="1"/>
    <col min="3" max="3" width="1.6640625" hidden="1" customWidth="1"/>
    <col min="4" max="4" width="16.1640625" customWidth="1"/>
    <col min="5" max="5" width="14.83203125" bestFit="1" customWidth="1"/>
    <col min="6" max="6" width="14.1640625" bestFit="1" customWidth="1"/>
    <col min="7" max="7" width="14.6640625" bestFit="1" customWidth="1"/>
    <col min="8" max="8" width="16.6640625" bestFit="1" customWidth="1"/>
    <col min="9" max="9" width="14.1640625" bestFit="1" customWidth="1"/>
    <col min="10" max="14" width="14.5" bestFit="1" customWidth="1"/>
  </cols>
  <sheetData>
    <row r="1" spans="1:9" x14ac:dyDescent="0.15">
      <c r="A1" s="111" t="s">
        <v>3</v>
      </c>
      <c r="B1" s="111"/>
      <c r="C1" s="111"/>
      <c r="D1" s="111"/>
      <c r="E1" s="111"/>
      <c r="F1" s="111"/>
      <c r="G1" s="111"/>
      <c r="H1" s="111"/>
      <c r="I1" s="111"/>
    </row>
    <row r="2" spans="1:9" ht="14" thickBot="1" x14ac:dyDescent="0.2"/>
    <row r="3" spans="1:9" x14ac:dyDescent="0.15">
      <c r="A3" s="84" t="s">
        <v>4</v>
      </c>
      <c r="B3" s="85"/>
      <c r="C3" s="85"/>
      <c r="D3" s="85" t="s">
        <v>79</v>
      </c>
      <c r="E3" s="86"/>
    </row>
    <row r="4" spans="1:9" x14ac:dyDescent="0.15">
      <c r="A4" s="50" t="s">
        <v>5</v>
      </c>
      <c r="B4" s="9"/>
      <c r="C4" s="9"/>
      <c r="D4" s="9" t="s">
        <v>78</v>
      </c>
      <c r="E4" s="51"/>
    </row>
    <row r="5" spans="1:9" ht="14" thickBot="1" x14ac:dyDescent="0.2">
      <c r="A5" s="71" t="s">
        <v>0</v>
      </c>
      <c r="B5" s="73"/>
      <c r="C5" s="73"/>
      <c r="D5" s="73">
        <v>146</v>
      </c>
      <c r="E5" s="91"/>
    </row>
    <row r="6" spans="1:9" ht="14" thickBot="1" x14ac:dyDescent="0.2"/>
    <row r="7" spans="1:9" x14ac:dyDescent="0.15">
      <c r="A7" s="97" t="s">
        <v>6</v>
      </c>
      <c r="B7" s="98"/>
      <c r="C7" s="98"/>
      <c r="D7" s="98"/>
      <c r="E7" s="98"/>
      <c r="F7" s="98"/>
      <c r="G7" s="98"/>
      <c r="H7" s="98"/>
      <c r="I7" s="99"/>
    </row>
    <row r="8" spans="1:9" x14ac:dyDescent="0.15">
      <c r="A8" s="50"/>
      <c r="B8" s="9"/>
      <c r="C8" s="9"/>
      <c r="D8" s="9"/>
      <c r="E8" s="9"/>
      <c r="F8" s="9"/>
      <c r="G8" s="9"/>
      <c r="H8" s="9"/>
      <c r="I8" s="51"/>
    </row>
    <row r="9" spans="1:9" x14ac:dyDescent="0.15">
      <c r="A9" s="21"/>
      <c r="B9" s="21"/>
      <c r="C9" s="21"/>
      <c r="D9" s="21"/>
      <c r="E9" s="15" t="s">
        <v>1</v>
      </c>
      <c r="F9" s="15" t="s">
        <v>2</v>
      </c>
      <c r="G9" s="15" t="s">
        <v>7</v>
      </c>
      <c r="H9" s="9"/>
      <c r="I9" s="51"/>
    </row>
    <row r="10" spans="1:9" x14ac:dyDescent="0.15">
      <c r="A10" s="50" t="s">
        <v>73</v>
      </c>
      <c r="B10" s="9"/>
      <c r="C10" s="9"/>
      <c r="D10" s="51"/>
      <c r="E10" s="93">
        <v>21207384</v>
      </c>
      <c r="F10" s="41">
        <v>145256.05479452055</v>
      </c>
      <c r="G10" s="36">
        <v>0.46339128718665773</v>
      </c>
      <c r="H10" s="9"/>
      <c r="I10" s="51"/>
    </row>
    <row r="11" spans="1:9" x14ac:dyDescent="0.15">
      <c r="A11" s="50" t="s">
        <v>87</v>
      </c>
      <c r="B11" s="9"/>
      <c r="C11" s="9"/>
      <c r="D11" s="51"/>
      <c r="E11" s="93">
        <v>12000000</v>
      </c>
      <c r="F11" s="41">
        <v>82191.780821917811</v>
      </c>
      <c r="G11" s="36">
        <v>0.26220562829625249</v>
      </c>
      <c r="H11" s="9"/>
      <c r="I11" s="51"/>
    </row>
    <row r="12" spans="1:9" x14ac:dyDescent="0.15">
      <c r="A12" s="50" t="s">
        <v>8</v>
      </c>
      <c r="B12" s="9"/>
      <c r="C12" s="9"/>
      <c r="D12" s="51"/>
      <c r="E12" s="93">
        <v>1155000</v>
      </c>
      <c r="F12" s="41">
        <v>7910.9589041095887</v>
      </c>
      <c r="G12" s="36">
        <v>2.5237291723514303E-2</v>
      </c>
      <c r="H12" s="9"/>
      <c r="I12" s="51"/>
    </row>
    <row r="13" spans="1:9" x14ac:dyDescent="0.15">
      <c r="A13" s="50" t="s">
        <v>89</v>
      </c>
      <c r="B13" s="9"/>
      <c r="C13" s="9"/>
      <c r="D13" s="51"/>
      <c r="E13" s="93">
        <v>4975000</v>
      </c>
      <c r="F13" s="41">
        <v>34075.342465753427</v>
      </c>
      <c r="G13" s="36">
        <v>0.10870608339782135</v>
      </c>
      <c r="H13" s="9"/>
      <c r="I13" s="51"/>
    </row>
    <row r="14" spans="1:9" x14ac:dyDescent="0.15">
      <c r="A14" s="50" t="s">
        <v>9</v>
      </c>
      <c r="B14" s="9"/>
      <c r="C14" s="9"/>
      <c r="D14" s="51"/>
      <c r="E14" s="93">
        <v>949935</v>
      </c>
      <c r="F14" s="41">
        <v>6506.4041095890407</v>
      </c>
      <c r="G14" s="36">
        <v>2.0756525292966718E-2</v>
      </c>
      <c r="H14" s="9"/>
      <c r="I14" s="51"/>
    </row>
    <row r="15" spans="1:9" x14ac:dyDescent="0.15">
      <c r="A15" s="50" t="s">
        <v>74</v>
      </c>
      <c r="B15" s="9"/>
      <c r="C15" s="9"/>
      <c r="D15" s="51"/>
      <c r="E15" s="93">
        <v>845300</v>
      </c>
      <c r="F15" s="41">
        <v>5789.7260273972606</v>
      </c>
      <c r="G15" s="36">
        <v>1.8470201466568519E-2</v>
      </c>
      <c r="H15" s="9"/>
      <c r="I15" s="51"/>
    </row>
    <row r="16" spans="1:9" x14ac:dyDescent="0.15">
      <c r="A16" s="50" t="s">
        <v>88</v>
      </c>
      <c r="B16" s="9"/>
      <c r="C16" s="9"/>
      <c r="D16" s="51"/>
      <c r="E16" s="93">
        <v>1425000</v>
      </c>
      <c r="F16" s="41">
        <v>9760.2739726027394</v>
      </c>
      <c r="G16" s="36">
        <v>3.1136918360179986E-2</v>
      </c>
      <c r="H16" s="9"/>
      <c r="I16" s="51"/>
    </row>
    <row r="17" spans="1:9" x14ac:dyDescent="0.15">
      <c r="A17" s="50" t="s">
        <v>75</v>
      </c>
      <c r="B17" s="9"/>
      <c r="C17" s="9"/>
      <c r="D17" s="51"/>
      <c r="E17" s="93">
        <v>3207989</v>
      </c>
      <c r="F17" s="41">
        <v>21972.527397260274</v>
      </c>
      <c r="G17" s="36">
        <v>7.00960642760389E-2</v>
      </c>
      <c r="H17" s="9"/>
      <c r="I17" s="51"/>
    </row>
    <row r="18" spans="1:9" x14ac:dyDescent="0.15">
      <c r="A18" s="50" t="s">
        <v>10</v>
      </c>
      <c r="B18" s="9"/>
      <c r="C18" s="9"/>
      <c r="D18" s="51"/>
      <c r="E18" s="93">
        <v>45765608</v>
      </c>
      <c r="F18" s="41">
        <v>313463.0684931507</v>
      </c>
      <c r="G18" s="36">
        <v>1</v>
      </c>
      <c r="H18" s="9"/>
      <c r="I18" s="51"/>
    </row>
    <row r="19" spans="1:9" x14ac:dyDescent="0.15">
      <c r="A19" s="50"/>
      <c r="B19" s="9"/>
      <c r="C19" s="9"/>
      <c r="D19" s="51"/>
      <c r="E19" s="93"/>
      <c r="F19" s="41"/>
      <c r="G19" s="36"/>
      <c r="H19" s="9"/>
      <c r="I19" s="51"/>
    </row>
    <row r="20" spans="1:9" x14ac:dyDescent="0.15">
      <c r="A20" s="50" t="s">
        <v>11</v>
      </c>
      <c r="B20" s="9"/>
      <c r="C20" s="9"/>
      <c r="D20" s="51"/>
      <c r="E20" s="93">
        <v>29500000</v>
      </c>
      <c r="F20" s="41">
        <v>202054.79452054793</v>
      </c>
      <c r="G20" s="36">
        <v>0.64458883622828744</v>
      </c>
      <c r="H20" s="9"/>
      <c r="I20" s="51"/>
    </row>
    <row r="21" spans="1:9" x14ac:dyDescent="0.15">
      <c r="A21" s="50" t="s">
        <v>76</v>
      </c>
      <c r="B21" s="9"/>
      <c r="C21" s="9"/>
      <c r="D21" s="51"/>
      <c r="E21" s="93">
        <v>10000000</v>
      </c>
      <c r="F21" s="41">
        <v>68493.150684931505</v>
      </c>
      <c r="G21" s="36">
        <v>0.21850469024687708</v>
      </c>
      <c r="H21" s="36">
        <v>0.61479411037078968</v>
      </c>
      <c r="I21" s="51"/>
    </row>
    <row r="22" spans="1:9" x14ac:dyDescent="0.15">
      <c r="A22" s="50" t="s">
        <v>77</v>
      </c>
      <c r="B22" s="9"/>
      <c r="C22" s="9"/>
      <c r="D22" s="51"/>
      <c r="E22" s="93">
        <v>6265608</v>
      </c>
      <c r="F22" s="41">
        <v>42915.123287671231</v>
      </c>
      <c r="G22" s="36">
        <v>0.13690647352483551</v>
      </c>
      <c r="H22" s="36">
        <v>0.38520588962921032</v>
      </c>
      <c r="I22" s="51"/>
    </row>
    <row r="23" spans="1:9" ht="14" thickBot="1" x14ac:dyDescent="0.2">
      <c r="A23" s="71"/>
      <c r="B23" s="73"/>
      <c r="C23" s="73"/>
      <c r="D23" s="91"/>
      <c r="E23" s="93">
        <v>45765608</v>
      </c>
      <c r="F23" s="41">
        <v>313463.0684931507</v>
      </c>
      <c r="G23" s="36">
        <v>1</v>
      </c>
      <c r="H23" s="73"/>
      <c r="I23" s="91"/>
    </row>
    <row r="24" spans="1:9" ht="14" thickBot="1" x14ac:dyDescent="0.2">
      <c r="E24" s="11"/>
      <c r="F24" s="11"/>
    </row>
    <row r="25" spans="1:9" ht="14" thickBot="1" x14ac:dyDescent="0.2">
      <c r="A25" s="97" t="s">
        <v>12</v>
      </c>
      <c r="B25" s="98"/>
      <c r="C25" s="98"/>
      <c r="D25" s="98"/>
      <c r="E25" s="98"/>
      <c r="F25" s="98"/>
      <c r="G25" s="98"/>
      <c r="H25" s="98"/>
      <c r="I25" s="99"/>
    </row>
    <row r="26" spans="1:9" x14ac:dyDescent="0.15">
      <c r="A26" s="84"/>
      <c r="B26" s="85"/>
      <c r="C26" s="85"/>
      <c r="D26" s="86"/>
      <c r="E26" s="89"/>
      <c r="F26" s="89"/>
      <c r="G26" s="89"/>
      <c r="H26" s="89"/>
      <c r="I26" s="89"/>
    </row>
    <row r="27" spans="1:9" x14ac:dyDescent="0.15">
      <c r="A27" s="50"/>
      <c r="B27" s="9"/>
      <c r="C27" s="9"/>
      <c r="D27" s="51"/>
      <c r="E27" s="90" t="s">
        <v>13</v>
      </c>
      <c r="F27" s="90" t="s">
        <v>14</v>
      </c>
      <c r="G27" s="90" t="s">
        <v>15</v>
      </c>
      <c r="H27" s="90" t="s">
        <v>16</v>
      </c>
      <c r="I27" s="90" t="s">
        <v>17</v>
      </c>
    </row>
    <row r="28" spans="1:9" x14ac:dyDescent="0.15">
      <c r="A28" s="112" t="s">
        <v>18</v>
      </c>
      <c r="B28" s="113"/>
      <c r="C28" s="113"/>
      <c r="D28" s="114"/>
      <c r="E28" s="80">
        <v>3844125</v>
      </c>
      <c r="F28" s="80">
        <v>4460711</v>
      </c>
      <c r="G28" s="80">
        <v>4994999</v>
      </c>
      <c r="H28" s="80">
        <v>5083079</v>
      </c>
      <c r="I28" s="80">
        <v>5192909</v>
      </c>
    </row>
    <row r="29" spans="1:9" x14ac:dyDescent="0.15">
      <c r="A29" s="112" t="s">
        <v>19</v>
      </c>
      <c r="B29" s="113"/>
      <c r="C29" s="113"/>
      <c r="D29" s="114"/>
      <c r="E29" s="80">
        <v>-2475219.3602768402</v>
      </c>
      <c r="F29" s="80">
        <v>-2475219.3602768402</v>
      </c>
      <c r="G29" s="80">
        <v>-2475219.3602768402</v>
      </c>
      <c r="H29" s="80">
        <v>-2475219.3602768402</v>
      </c>
      <c r="I29" s="80">
        <v>-2475219.3602768402</v>
      </c>
    </row>
    <row r="30" spans="1:9" ht="14" thickBot="1" x14ac:dyDescent="0.2">
      <c r="A30" s="115" t="s">
        <v>20</v>
      </c>
      <c r="B30" s="116"/>
      <c r="C30" s="116"/>
      <c r="D30" s="117"/>
      <c r="E30" s="82">
        <f>SUM(E28:E29)</f>
        <v>1368905.6397231598</v>
      </c>
      <c r="F30" s="82">
        <f t="shared" ref="F30:I30" si="0">SUM(F28:F29)</f>
        <v>1985491.6397231598</v>
      </c>
      <c r="G30" s="82">
        <f t="shared" si="0"/>
        <v>2519779.6397231598</v>
      </c>
      <c r="H30" s="82">
        <f t="shared" si="0"/>
        <v>2607859.6397231598</v>
      </c>
      <c r="I30" s="82">
        <f t="shared" si="0"/>
        <v>2717689.6397231598</v>
      </c>
    </row>
    <row r="31" spans="1:9" ht="14" thickBot="1" x14ac:dyDescent="0.2">
      <c r="A31" s="50"/>
      <c r="B31" s="9"/>
      <c r="C31" s="9"/>
      <c r="D31" s="9"/>
      <c r="E31" s="9"/>
      <c r="F31" s="9"/>
      <c r="G31" s="9"/>
      <c r="H31" s="9"/>
      <c r="I31" s="51"/>
    </row>
    <row r="32" spans="1:9" ht="14" thickBot="1" x14ac:dyDescent="0.2">
      <c r="A32" s="95" t="s">
        <v>21</v>
      </c>
      <c r="B32" s="96"/>
      <c r="C32" s="96"/>
      <c r="D32" s="96"/>
      <c r="E32" s="92">
        <v>1.5530441712325884</v>
      </c>
      <c r="F32" s="87">
        <v>1.8021477496447411</v>
      </c>
      <c r="G32" s="87">
        <v>2.0180025577374847</v>
      </c>
      <c r="H32" s="87">
        <v>2.0535872826364319</v>
      </c>
      <c r="I32" s="88">
        <v>2.0979591075189412</v>
      </c>
    </row>
    <row r="33" spans="1:13" x14ac:dyDescent="0.15">
      <c r="E33" t="s">
        <v>72</v>
      </c>
    </row>
    <row r="34" spans="1:13" ht="14" thickBot="1" x14ac:dyDescent="0.2"/>
    <row r="35" spans="1:13" x14ac:dyDescent="0.15">
      <c r="A35" s="108" t="s">
        <v>22</v>
      </c>
      <c r="B35" s="109"/>
      <c r="C35" s="109"/>
      <c r="D35" s="109"/>
      <c r="E35" s="110"/>
      <c r="F35" s="38"/>
      <c r="H35" s="94" t="s">
        <v>80</v>
      </c>
      <c r="I35" s="97" t="s">
        <v>86</v>
      </c>
      <c r="J35" s="98"/>
      <c r="K35" s="98"/>
      <c r="L35" s="98"/>
      <c r="M35" s="99"/>
    </row>
    <row r="36" spans="1:13" x14ac:dyDescent="0.15">
      <c r="A36" s="32"/>
      <c r="B36" s="34"/>
      <c r="C36" s="9"/>
      <c r="D36" s="9"/>
      <c r="E36" s="24"/>
      <c r="F36" s="9"/>
      <c r="H36" s="79"/>
      <c r="I36" s="50"/>
      <c r="J36" s="9"/>
      <c r="K36" s="9"/>
      <c r="L36" s="9"/>
      <c r="M36" s="76"/>
    </row>
    <row r="37" spans="1:13" x14ac:dyDescent="0.15">
      <c r="A37" s="18" t="s">
        <v>23</v>
      </c>
      <c r="B37" s="19"/>
      <c r="C37" s="9"/>
      <c r="D37" s="9"/>
      <c r="E37" s="25"/>
      <c r="F37" s="9"/>
      <c r="G37" s="10">
        <v>2</v>
      </c>
      <c r="H37" s="79"/>
      <c r="I37" s="50" t="s">
        <v>85</v>
      </c>
      <c r="J37" s="9"/>
      <c r="K37" s="9"/>
      <c r="L37" s="29">
        <v>4994999</v>
      </c>
      <c r="M37" s="70"/>
    </row>
    <row r="38" spans="1:13" x14ac:dyDescent="0.15">
      <c r="A38" s="18" t="s">
        <v>24</v>
      </c>
      <c r="B38" s="19"/>
      <c r="C38" s="9"/>
      <c r="D38" s="9"/>
      <c r="E38" s="26">
        <v>29500000</v>
      </c>
      <c r="F38" s="23"/>
      <c r="G38" s="12">
        <v>40000000</v>
      </c>
      <c r="H38" s="79"/>
      <c r="I38" s="50" t="s">
        <v>25</v>
      </c>
      <c r="J38" s="9"/>
      <c r="K38" s="9"/>
      <c r="L38" s="30">
        <v>0.08</v>
      </c>
      <c r="M38" s="70"/>
    </row>
    <row r="39" spans="1:13" x14ac:dyDescent="0.15">
      <c r="A39" s="18" t="s">
        <v>26</v>
      </c>
      <c r="B39" s="19"/>
      <c r="C39" s="9"/>
      <c r="D39" s="9"/>
      <c r="E39" s="39">
        <v>7.4999999999999997E-2</v>
      </c>
      <c r="F39" s="37"/>
      <c r="G39" s="13">
        <v>6.5000000000000002E-2</v>
      </c>
      <c r="H39" s="79"/>
      <c r="I39" s="50" t="s">
        <v>27</v>
      </c>
      <c r="J39" s="9"/>
      <c r="K39" s="9"/>
      <c r="L39" s="31">
        <v>0.03</v>
      </c>
      <c r="M39" s="70"/>
    </row>
    <row r="40" spans="1:13" x14ac:dyDescent="0.15">
      <c r="A40" s="18" t="s">
        <v>28</v>
      </c>
      <c r="B40" s="19"/>
      <c r="C40" s="9"/>
      <c r="D40" s="9"/>
      <c r="E40" s="40" t="s">
        <v>95</v>
      </c>
      <c r="F40" s="9"/>
      <c r="G40" s="10">
        <v>30</v>
      </c>
      <c r="H40" s="80">
        <v>56000000</v>
      </c>
      <c r="I40" s="50" t="s">
        <v>29</v>
      </c>
      <c r="J40" s="9"/>
      <c r="K40" s="9"/>
      <c r="L40" s="9"/>
      <c r="M40" s="67">
        <v>62437487.5</v>
      </c>
    </row>
    <row r="41" spans="1:13" x14ac:dyDescent="0.15">
      <c r="A41" s="18" t="s">
        <v>30</v>
      </c>
      <c r="B41" s="19"/>
      <c r="C41" s="9"/>
      <c r="D41" s="9"/>
      <c r="E41" s="26">
        <v>2475219.3602768383</v>
      </c>
      <c r="F41" s="23"/>
      <c r="G41" s="12">
        <v>3033926.5127662262</v>
      </c>
      <c r="H41" s="80">
        <v>29500000</v>
      </c>
      <c r="I41" s="50" t="s">
        <v>31</v>
      </c>
      <c r="J41" s="9"/>
      <c r="K41" s="9"/>
      <c r="L41" s="9"/>
      <c r="M41" s="67">
        <v>28619203.09511438</v>
      </c>
    </row>
    <row r="42" spans="1:13" ht="16" x14ac:dyDescent="0.3">
      <c r="A42" s="20" t="s">
        <v>32</v>
      </c>
      <c r="B42" s="22"/>
      <c r="C42" s="21"/>
      <c r="D42" s="21"/>
      <c r="E42" s="27">
        <v>206268.28002306985</v>
      </c>
      <c r="F42" s="23"/>
      <c r="G42" s="12">
        <v>252827.20939718551</v>
      </c>
      <c r="H42" s="81">
        <v>1873124.625</v>
      </c>
      <c r="I42" s="50" t="s">
        <v>71</v>
      </c>
      <c r="J42" s="9"/>
      <c r="K42" s="9"/>
      <c r="L42" s="9"/>
      <c r="M42" s="77">
        <v>1873124.625</v>
      </c>
    </row>
    <row r="43" spans="1:13" x14ac:dyDescent="0.15">
      <c r="H43" s="80">
        <f>H40-H41-H42</f>
        <v>24626875.375</v>
      </c>
      <c r="I43" s="83" t="s">
        <v>38</v>
      </c>
      <c r="J43" s="9"/>
      <c r="K43" s="9"/>
      <c r="L43" s="9"/>
      <c r="M43" s="67">
        <f>M40-M41-M42</f>
        <v>31945159.77988562</v>
      </c>
    </row>
    <row r="44" spans="1:13" ht="14" thickBot="1" x14ac:dyDescent="0.2">
      <c r="A44" s="9"/>
      <c r="B44" s="9"/>
      <c r="C44" s="9"/>
      <c r="D44" s="9"/>
      <c r="E44" s="9"/>
      <c r="F44" s="9"/>
      <c r="G44" s="9"/>
      <c r="H44" s="82">
        <v>5826875.375</v>
      </c>
      <c r="I44" s="71" t="s">
        <v>90</v>
      </c>
      <c r="J44" s="73"/>
      <c r="K44" s="73"/>
      <c r="L44" s="73"/>
      <c r="M44" s="78">
        <v>13945159.77988562</v>
      </c>
    </row>
    <row r="45" spans="1:13" x14ac:dyDescent="0.15">
      <c r="A45" s="97" t="s">
        <v>33</v>
      </c>
      <c r="B45" s="98"/>
      <c r="C45" s="98"/>
      <c r="D45" s="98"/>
      <c r="E45" s="98"/>
      <c r="F45" s="98"/>
      <c r="G45" s="98"/>
      <c r="H45" s="98"/>
      <c r="I45" s="106"/>
      <c r="J45" s="107"/>
      <c r="K45" s="9"/>
      <c r="L45" s="9"/>
      <c r="M45" s="9"/>
    </row>
    <row r="46" spans="1:13" x14ac:dyDescent="0.15">
      <c r="A46" s="64"/>
      <c r="B46" s="34"/>
      <c r="C46" s="9"/>
      <c r="D46" s="35" t="s">
        <v>34</v>
      </c>
      <c r="E46" s="35" t="s">
        <v>13</v>
      </c>
      <c r="F46" s="35" t="s">
        <v>14</v>
      </c>
      <c r="G46" s="35" t="s">
        <v>15</v>
      </c>
      <c r="H46" s="35" t="s">
        <v>16</v>
      </c>
      <c r="I46" s="35" t="s">
        <v>17</v>
      </c>
      <c r="J46" s="65" t="s">
        <v>35</v>
      </c>
    </row>
    <row r="47" spans="1:13" x14ac:dyDescent="0.15">
      <c r="A47" s="64" t="s">
        <v>36</v>
      </c>
      <c r="B47" s="34"/>
      <c r="C47" s="33"/>
      <c r="D47" s="29">
        <v>-10000000</v>
      </c>
      <c r="E47" s="29"/>
      <c r="F47" s="29"/>
      <c r="G47" s="29"/>
      <c r="H47" s="29"/>
      <c r="I47" s="29"/>
      <c r="J47" s="66"/>
    </row>
    <row r="48" spans="1:13" x14ac:dyDescent="0.15">
      <c r="A48" s="50" t="s">
        <v>37</v>
      </c>
      <c r="B48" s="19"/>
      <c r="C48" s="9"/>
      <c r="D48" s="26"/>
      <c r="E48" s="26">
        <v>1368905.6397231617</v>
      </c>
      <c r="F48" s="26">
        <v>1985491.6397231617</v>
      </c>
      <c r="G48" s="26">
        <v>2519779.6397231617</v>
      </c>
      <c r="H48" s="26">
        <v>2607859.6397231617</v>
      </c>
      <c r="I48" s="26">
        <v>2717689.6397231617</v>
      </c>
      <c r="J48" s="67"/>
    </row>
    <row r="49" spans="1:14" x14ac:dyDescent="0.15">
      <c r="A49" s="50" t="s">
        <v>38</v>
      </c>
      <c r="B49" s="19"/>
      <c r="C49" s="9"/>
      <c r="D49" s="26"/>
      <c r="E49" s="26"/>
      <c r="F49" s="26"/>
      <c r="G49" s="26"/>
      <c r="H49" s="26"/>
      <c r="I49" s="26"/>
      <c r="J49" s="67">
        <v>13945159.77988562</v>
      </c>
    </row>
    <row r="50" spans="1:14" x14ac:dyDescent="0.15">
      <c r="A50" s="68" t="s">
        <v>10</v>
      </c>
      <c r="B50" s="22"/>
      <c r="C50" s="21"/>
      <c r="D50" s="27">
        <v>-10000000</v>
      </c>
      <c r="E50" s="27">
        <v>1368905.6397231617</v>
      </c>
      <c r="F50" s="27">
        <v>1985491.6397231617</v>
      </c>
      <c r="G50" s="27">
        <v>2519779.6397231617</v>
      </c>
      <c r="H50" s="27">
        <v>2607859.6397231617</v>
      </c>
      <c r="I50" s="27">
        <v>2717689.6397231617</v>
      </c>
      <c r="J50" s="69">
        <v>13945159.77988562</v>
      </c>
    </row>
    <row r="51" spans="1:14" x14ac:dyDescent="0.15">
      <c r="A51" s="50"/>
      <c r="B51" s="19"/>
      <c r="C51" s="9"/>
      <c r="D51" s="25"/>
      <c r="E51" s="25"/>
      <c r="F51" s="25"/>
      <c r="G51" s="25"/>
      <c r="H51" s="25"/>
      <c r="I51" s="25"/>
      <c r="J51" s="70"/>
    </row>
    <row r="52" spans="1:14" ht="14" thickBot="1" x14ac:dyDescent="0.2">
      <c r="A52" s="71" t="s">
        <v>39</v>
      </c>
      <c r="B52" s="72"/>
      <c r="C52" s="73"/>
      <c r="D52" s="46"/>
      <c r="E52" s="74">
        <v>0.13689056397231616</v>
      </c>
      <c r="F52" s="74">
        <v>0.19854916397231617</v>
      </c>
      <c r="G52" s="74">
        <v>0.25197796397231614</v>
      </c>
      <c r="H52" s="74">
        <v>0.26078596397231618</v>
      </c>
      <c r="I52" s="74">
        <v>0.27176896397231615</v>
      </c>
      <c r="J52" s="75">
        <v>1.3945159779885621</v>
      </c>
    </row>
    <row r="54" spans="1:14" ht="14" thickBot="1" x14ac:dyDescent="0.2"/>
    <row r="55" spans="1:14" x14ac:dyDescent="0.15">
      <c r="B55" s="42" t="s">
        <v>96</v>
      </c>
      <c r="C55" s="43"/>
      <c r="D55" s="44">
        <v>10000000</v>
      </c>
    </row>
    <row r="56" spans="1:14" ht="14" thickBot="1" x14ac:dyDescent="0.2">
      <c r="B56" s="45" t="s">
        <v>93</v>
      </c>
      <c r="C56" s="46"/>
      <c r="D56" s="47">
        <v>0.4</v>
      </c>
    </row>
    <row r="57" spans="1:14" ht="14" thickBot="1" x14ac:dyDescent="0.2">
      <c r="B57" s="14"/>
    </row>
    <row r="58" spans="1:14" x14ac:dyDescent="0.15">
      <c r="B58" s="103" t="s">
        <v>94</v>
      </c>
      <c r="C58" s="104"/>
      <c r="D58" s="105"/>
      <c r="F58" s="100" t="s">
        <v>92</v>
      </c>
      <c r="G58" s="101"/>
      <c r="H58" s="101"/>
      <c r="I58" s="101"/>
      <c r="J58" s="101"/>
      <c r="K58" s="101"/>
      <c r="L58" s="102"/>
      <c r="M58" s="9"/>
    </row>
    <row r="59" spans="1:14" x14ac:dyDescent="0.15">
      <c r="B59" s="48" t="s">
        <v>82</v>
      </c>
      <c r="C59" s="16"/>
      <c r="D59" s="49">
        <f>H44*D56</f>
        <v>2330750.15</v>
      </c>
      <c r="F59" s="48"/>
      <c r="G59" s="15"/>
      <c r="H59" s="15" t="s">
        <v>81</v>
      </c>
      <c r="I59" s="15" t="s">
        <v>13</v>
      </c>
      <c r="J59" s="15" t="s">
        <v>14</v>
      </c>
      <c r="K59" s="15" t="s">
        <v>91</v>
      </c>
      <c r="L59" s="58" t="s">
        <v>35</v>
      </c>
      <c r="M59" s="9"/>
    </row>
    <row r="60" spans="1:14" x14ac:dyDescent="0.15">
      <c r="B60" s="48" t="s">
        <v>40</v>
      </c>
      <c r="C60" s="16"/>
      <c r="D60" s="49">
        <v>800000</v>
      </c>
      <c r="F60" s="48" t="s">
        <v>70</v>
      </c>
      <c r="G60" s="15"/>
      <c r="H60" s="15"/>
      <c r="I60" s="16">
        <f>E50*$D$56</f>
        <v>547562.25588926475</v>
      </c>
      <c r="J60" s="16">
        <f t="shared" ref="J60:K60" si="1">F50*$D$56</f>
        <v>794196.65588926477</v>
      </c>
      <c r="K60" s="16">
        <f t="shared" si="1"/>
        <v>1007911.8558892647</v>
      </c>
      <c r="L60" s="49">
        <f>J50*D56</f>
        <v>5578063.9119542483</v>
      </c>
      <c r="M60" s="9"/>
    </row>
    <row r="61" spans="1:14" x14ac:dyDescent="0.15">
      <c r="B61" s="48" t="s">
        <v>84</v>
      </c>
      <c r="C61" s="16"/>
      <c r="D61" s="49">
        <v>10000000</v>
      </c>
      <c r="F61" s="48" t="s">
        <v>40</v>
      </c>
      <c r="G61" s="15"/>
      <c r="H61" s="15"/>
      <c r="I61" s="16">
        <v>0</v>
      </c>
      <c r="J61" s="16">
        <v>0</v>
      </c>
      <c r="K61" s="16">
        <v>0</v>
      </c>
      <c r="L61" s="49">
        <v>800000</v>
      </c>
      <c r="M61" s="9"/>
    </row>
    <row r="62" spans="1:14" x14ac:dyDescent="0.15">
      <c r="B62" s="48" t="s">
        <v>83</v>
      </c>
      <c r="C62" s="16">
        <v>-10000000</v>
      </c>
      <c r="D62" s="49">
        <f>SUM(D59:D61)</f>
        <v>13130750.15</v>
      </c>
      <c r="F62" s="48" t="s">
        <v>41</v>
      </c>
      <c r="G62" s="15"/>
      <c r="H62" s="16">
        <v>-10000000</v>
      </c>
      <c r="I62" s="16">
        <f>SUM(I60:I61)</f>
        <v>547562.25588926475</v>
      </c>
      <c r="J62" s="16">
        <f>SUM(J60:J61)</f>
        <v>794196.65588926477</v>
      </c>
      <c r="K62" s="16">
        <f>K60+L60+L61-H62</f>
        <v>17385975.767843515</v>
      </c>
      <c r="L62" s="49"/>
      <c r="M62" s="57" t="s">
        <v>83</v>
      </c>
      <c r="N62" s="28">
        <v>18727734.679622043</v>
      </c>
    </row>
    <row r="63" spans="1:14" ht="14" thickBot="1" x14ac:dyDescent="0.2">
      <c r="B63" s="50"/>
      <c r="C63" s="9"/>
      <c r="D63" s="51"/>
      <c r="F63" s="59" t="s">
        <v>42</v>
      </c>
      <c r="G63" s="46"/>
      <c r="H63" s="46"/>
      <c r="I63" s="60">
        <f>I62/-$H$62</f>
        <v>5.4756225588926476E-2</v>
      </c>
      <c r="J63" s="60">
        <f t="shared" ref="J63:K63" si="2">J62/-$H$62</f>
        <v>7.9419665588926477E-2</v>
      </c>
      <c r="K63" s="60">
        <f t="shared" si="2"/>
        <v>1.7385975767843516</v>
      </c>
      <c r="L63" s="61"/>
      <c r="M63" s="9"/>
    </row>
    <row r="64" spans="1:14" ht="14" thickBot="1" x14ac:dyDescent="0.2">
      <c r="B64" s="52" t="s">
        <v>43</v>
      </c>
      <c r="C64" s="17" t="e">
        <v>#NUM!</v>
      </c>
      <c r="D64" s="53">
        <v>0.3130750149999999</v>
      </c>
    </row>
    <row r="65" spans="2:12" ht="14" thickBot="1" x14ac:dyDescent="0.2">
      <c r="B65" s="54" t="s">
        <v>44</v>
      </c>
      <c r="C65" s="55" t="e">
        <v>#DIV/0!</v>
      </c>
      <c r="D65" s="56">
        <v>1.3130750150000001</v>
      </c>
      <c r="K65" s="62" t="s">
        <v>43</v>
      </c>
      <c r="L65" s="63">
        <f>IRR(H62:K62)</f>
        <v>0.24332151886276931</v>
      </c>
    </row>
    <row r="66" spans="2:12" ht="14" thickBot="1" x14ac:dyDescent="0.2">
      <c r="K66" s="54" t="s">
        <v>44</v>
      </c>
      <c r="L66" s="56">
        <f>N62/-H62</f>
        <v>1.8727734679622043</v>
      </c>
    </row>
  </sheetData>
  <mergeCells count="12">
    <mergeCell ref="A1:I1"/>
    <mergeCell ref="A25:I25"/>
    <mergeCell ref="A28:D28"/>
    <mergeCell ref="A29:D29"/>
    <mergeCell ref="A30:D30"/>
    <mergeCell ref="A32:D32"/>
    <mergeCell ref="A7:I7"/>
    <mergeCell ref="F58:L58"/>
    <mergeCell ref="B58:D58"/>
    <mergeCell ref="I35:M35"/>
    <mergeCell ref="A45:J45"/>
    <mergeCell ref="A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baseColWidth="10" defaultColWidth="12.5" defaultRowHeight="15" customHeight="1" x14ac:dyDescent="0.15"/>
  <cols>
    <col min="1" max="26" width="9.1640625" customWidth="1"/>
  </cols>
  <sheetData>
    <row r="1" spans="1:26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15">
      <c r="A6" s="1"/>
      <c r="B6" s="1"/>
      <c r="C6" s="1"/>
      <c r="D6" s="2" t="s">
        <v>48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1"/>
      <c r="B7" s="1"/>
      <c r="C7" s="1"/>
      <c r="D7" s="2" t="s">
        <v>49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15">
      <c r="A8" s="1"/>
      <c r="B8" s="1"/>
      <c r="C8" s="1"/>
      <c r="D8" s="2" t="s">
        <v>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15">
      <c r="A10" s="1"/>
      <c r="B10" s="1"/>
      <c r="C10" s="1"/>
      <c r="D10" s="2" t="s">
        <v>51</v>
      </c>
      <c r="E10" s="1"/>
      <c r="F10" s="1"/>
      <c r="G10" s="1"/>
      <c r="H10" s="1"/>
      <c r="I10" s="1"/>
      <c r="J10" s="1"/>
      <c r="K10" s="2" t="s">
        <v>52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15">
      <c r="A11" s="1"/>
      <c r="B11" s="1"/>
      <c r="C11" s="1"/>
      <c r="D11" s="1"/>
      <c r="E11" s="1"/>
      <c r="F11" s="1"/>
      <c r="G11" s="3" t="s">
        <v>53</v>
      </c>
      <c r="H11" s="3" t="s">
        <v>54</v>
      </c>
      <c r="I11" s="1"/>
      <c r="J11" s="1"/>
      <c r="K11" s="2" t="s">
        <v>55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15">
      <c r="A12" s="1"/>
      <c r="B12" s="1"/>
      <c r="C12" s="1"/>
      <c r="D12" s="1" t="s">
        <v>45</v>
      </c>
      <c r="E12" s="1"/>
      <c r="F12" s="1"/>
      <c r="G12" s="7">
        <v>0.5</v>
      </c>
      <c r="H12" s="7">
        <v>0.7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15">
      <c r="A13" s="1"/>
      <c r="B13" s="1"/>
      <c r="C13" s="1"/>
      <c r="D13" s="1" t="s">
        <v>46</v>
      </c>
      <c r="E13" s="1"/>
      <c r="F13" s="1"/>
      <c r="G13" s="6">
        <v>140</v>
      </c>
      <c r="H13" s="6">
        <v>145</v>
      </c>
      <c r="I13" s="1"/>
      <c r="J13" s="1"/>
      <c r="K13" s="1" t="s">
        <v>56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15">
      <c r="A14" s="1"/>
      <c r="B14" s="1"/>
      <c r="C14" s="1"/>
      <c r="D14" s="1" t="s">
        <v>47</v>
      </c>
      <c r="E14" s="1"/>
      <c r="F14" s="1"/>
      <c r="G14" s="6">
        <f t="shared" ref="G14:H14" si="0">+G12*G13</f>
        <v>70</v>
      </c>
      <c r="H14" s="6">
        <f t="shared" si="0"/>
        <v>101.5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15">
      <c r="A15" s="1"/>
      <c r="B15" s="1"/>
      <c r="C15" s="1"/>
      <c r="D15" s="1" t="s">
        <v>57</v>
      </c>
      <c r="E15" s="1"/>
      <c r="F15" s="1"/>
      <c r="G15" s="4">
        <f t="shared" ref="G15:H15" si="1">+G14*140*365</f>
        <v>3577000</v>
      </c>
      <c r="H15" s="4">
        <f t="shared" si="1"/>
        <v>5186650</v>
      </c>
      <c r="I15" s="1"/>
      <c r="J15" s="1"/>
      <c r="K15" s="1" t="s">
        <v>58</v>
      </c>
      <c r="L15" s="1"/>
      <c r="M15" s="1"/>
      <c r="N15" s="4">
        <v>5059624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15">
      <c r="A16" s="1"/>
      <c r="B16" s="1"/>
      <c r="C16" s="1"/>
      <c r="D16" s="1" t="s">
        <v>59</v>
      </c>
      <c r="E16" s="1"/>
      <c r="F16" s="1"/>
      <c r="G16" s="5">
        <v>800000</v>
      </c>
      <c r="H16" s="5">
        <v>1200000</v>
      </c>
      <c r="I16" s="1"/>
      <c r="J16" s="1"/>
      <c r="K16" s="1" t="s">
        <v>59</v>
      </c>
      <c r="L16" s="1"/>
      <c r="M16" s="1"/>
      <c r="N16" s="5">
        <f>6053555-N15</f>
        <v>993931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15">
      <c r="A17" s="1"/>
      <c r="B17" s="1"/>
      <c r="C17" s="1"/>
      <c r="D17" s="1" t="s">
        <v>60</v>
      </c>
      <c r="E17" s="1"/>
      <c r="F17" s="1"/>
      <c r="G17" s="4">
        <f t="shared" ref="G17:H17" si="2">+G15+G16</f>
        <v>4377000</v>
      </c>
      <c r="H17" s="4">
        <f t="shared" si="2"/>
        <v>6386650</v>
      </c>
      <c r="I17" s="1"/>
      <c r="J17" s="1"/>
      <c r="K17" s="1" t="s">
        <v>60</v>
      </c>
      <c r="L17" s="1"/>
      <c r="M17" s="1"/>
      <c r="N17" s="4">
        <f>+N15+N16</f>
        <v>6053555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2" t="s">
        <v>61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15">
      <c r="A21" s="1"/>
      <c r="B21" s="1"/>
      <c r="C21" s="1"/>
      <c r="D21" s="2" t="s">
        <v>62</v>
      </c>
      <c r="E21" s="1"/>
      <c r="F21" s="1"/>
      <c r="G21" s="1"/>
      <c r="H21" s="1"/>
      <c r="I21" s="1"/>
      <c r="J21" s="1"/>
      <c r="K21" s="2" t="s">
        <v>63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15">
      <c r="A22" s="1"/>
      <c r="B22" s="1"/>
      <c r="C22" s="1"/>
      <c r="D22" s="1"/>
      <c r="E22" s="1"/>
      <c r="F22" s="1"/>
      <c r="G22" s="3" t="s">
        <v>53</v>
      </c>
      <c r="H22" s="3" t="s">
        <v>54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15">
      <c r="A23" s="1"/>
      <c r="B23" s="1"/>
      <c r="C23" s="1"/>
      <c r="D23" s="1" t="s">
        <v>45</v>
      </c>
      <c r="E23" s="1"/>
      <c r="F23" s="1"/>
      <c r="G23" s="7">
        <v>0.55000000000000004</v>
      </c>
      <c r="H23" s="7">
        <v>0.72</v>
      </c>
      <c r="I23" s="1"/>
      <c r="J23" s="1"/>
      <c r="K23" s="1" t="s">
        <v>45</v>
      </c>
      <c r="L23" s="1"/>
      <c r="M23" s="1"/>
      <c r="N23" s="8">
        <v>0.81240000000000001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15">
      <c r="A24" s="1"/>
      <c r="B24" s="1"/>
      <c r="C24" s="1"/>
      <c r="D24" s="1" t="s">
        <v>46</v>
      </c>
      <c r="E24" s="1"/>
      <c r="F24" s="1"/>
      <c r="G24" s="6">
        <v>140</v>
      </c>
      <c r="H24" s="6">
        <v>149</v>
      </c>
      <c r="I24" s="1"/>
      <c r="J24" s="1"/>
      <c r="K24" s="1" t="s">
        <v>46</v>
      </c>
      <c r="L24" s="1"/>
      <c r="M24" s="1"/>
      <c r="N24" s="1">
        <v>132.81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15">
      <c r="A25" s="1"/>
      <c r="B25" s="1"/>
      <c r="C25" s="1"/>
      <c r="D25" s="1" t="s">
        <v>47</v>
      </c>
      <c r="E25" s="1"/>
      <c r="F25" s="1"/>
      <c r="G25" s="6">
        <f t="shared" ref="G25:H25" si="3">+G23*G24</f>
        <v>77</v>
      </c>
      <c r="H25" s="6">
        <f t="shared" si="3"/>
        <v>107.28</v>
      </c>
      <c r="I25" s="1"/>
      <c r="J25" s="1"/>
      <c r="K25" s="1" t="s">
        <v>47</v>
      </c>
      <c r="L25" s="1"/>
      <c r="M25" s="1"/>
      <c r="N25" s="6">
        <f>+N23*N24</f>
        <v>107.89484400000001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15">
      <c r="A26" s="1"/>
      <c r="B26" s="1"/>
      <c r="C26" s="1"/>
      <c r="D26" s="1" t="s">
        <v>57</v>
      </c>
      <c r="E26" s="1"/>
      <c r="F26" s="1"/>
      <c r="G26" s="4">
        <f t="shared" ref="G26:H26" si="4">+G25*140*365</f>
        <v>3934700</v>
      </c>
      <c r="H26" s="4">
        <f t="shared" si="4"/>
        <v>5482008</v>
      </c>
      <c r="I26" s="1"/>
      <c r="J26" s="1"/>
      <c r="K26" s="1" t="s">
        <v>57</v>
      </c>
      <c r="L26" s="1"/>
      <c r="M26" s="1"/>
      <c r="N26" s="4">
        <v>4067075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15">
      <c r="A27" s="1"/>
      <c r="B27" s="1"/>
      <c r="C27" s="1"/>
      <c r="D27" s="1" t="s">
        <v>59</v>
      </c>
      <c r="E27" s="1"/>
      <c r="F27" s="1"/>
      <c r="G27" s="5">
        <v>900000</v>
      </c>
      <c r="H27" s="5">
        <v>1500000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15">
      <c r="A28" s="1"/>
      <c r="B28" s="1"/>
      <c r="C28" s="1"/>
      <c r="D28" s="1" t="s">
        <v>60</v>
      </c>
      <c r="E28" s="1"/>
      <c r="F28" s="1"/>
      <c r="G28" s="4">
        <f t="shared" ref="G28:H28" si="5">+G26+G27</f>
        <v>4834700</v>
      </c>
      <c r="H28" s="4">
        <f t="shared" si="5"/>
        <v>6982008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15">
      <c r="A32" s="1"/>
      <c r="B32" s="1"/>
      <c r="C32" s="1"/>
      <c r="D32" s="2" t="s">
        <v>64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15">
      <c r="A34" s="1"/>
      <c r="B34" s="1"/>
      <c r="C34" s="1"/>
      <c r="D34" s="1"/>
      <c r="E34" s="1"/>
      <c r="F34" s="1"/>
      <c r="G34" s="1" t="s">
        <v>53</v>
      </c>
      <c r="H34" s="1" t="s">
        <v>54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15">
      <c r="A35" s="1"/>
      <c r="B35" s="1"/>
      <c r="C35" s="1"/>
      <c r="D35" s="1" t="s">
        <v>65</v>
      </c>
      <c r="E35" s="1"/>
      <c r="F35" s="1"/>
      <c r="G35" s="4">
        <v>60000</v>
      </c>
      <c r="H35" s="4">
        <v>65000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15">
      <c r="A36" s="1"/>
      <c r="B36" s="1"/>
      <c r="C36" s="1"/>
      <c r="D36" s="1" t="s">
        <v>66</v>
      </c>
      <c r="E36" s="1"/>
      <c r="F36" s="1"/>
      <c r="G36" s="4">
        <v>10000</v>
      </c>
      <c r="H36" s="4">
        <v>11000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15">
      <c r="A37" s="1"/>
      <c r="B37" s="1"/>
      <c r="C37" s="1"/>
      <c r="D37" s="1" t="s">
        <v>67</v>
      </c>
      <c r="E37" s="1"/>
      <c r="F37" s="1"/>
      <c r="G37" s="4">
        <v>10000</v>
      </c>
      <c r="H37" s="4">
        <v>11000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15">
      <c r="A38" s="1"/>
      <c r="B38" s="1"/>
      <c r="C38" s="1"/>
      <c r="D38" s="1" t="s">
        <v>68</v>
      </c>
      <c r="E38" s="1"/>
      <c r="F38" s="1"/>
      <c r="G38" s="5">
        <f>500*12</f>
        <v>6000</v>
      </c>
      <c r="H38" s="5">
        <f>600*12</f>
        <v>7200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15">
      <c r="A39" s="1"/>
      <c r="B39" s="1"/>
      <c r="C39" s="1"/>
      <c r="D39" s="1" t="s">
        <v>69</v>
      </c>
      <c r="E39" s="1"/>
      <c r="F39" s="1"/>
      <c r="G39" s="4">
        <f t="shared" ref="G39:H39" si="6">+SUM(G35:G38)</f>
        <v>86000</v>
      </c>
      <c r="H39" s="4">
        <f t="shared" si="6"/>
        <v>94200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Investment Summary</vt:lpstr>
      <vt:lpstr>Internal Revenue Goals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</dc:creator>
  <cp:lastModifiedBy>Danny Gould</cp:lastModifiedBy>
  <cp:lastPrinted>2022-08-19T20:52:53Z</cp:lastPrinted>
  <dcterms:created xsi:type="dcterms:W3CDTF">2002-11-29T03:32:06Z</dcterms:created>
  <dcterms:modified xsi:type="dcterms:W3CDTF">2025-07-03T00:30:09Z</dcterms:modified>
</cp:coreProperties>
</file>